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namedSheetViews/namedSheetView1.xml" ContentType="application/vnd.ms-excel.namedsheetviews+xml"/>
  <Override PartName="/xl/tables/table2.xml" ContentType="application/vnd.openxmlformats-officedocument.spreadsheetml.table+xml"/>
  <Override PartName="/xl/queryTables/queryTable2.xml" ContentType="application/vnd.openxmlformats-officedocument.spreadsheetml.queryTable+xml"/>
  <Override PartName="/xl/namedSheetViews/namedSheetView2.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Josh.Elliott/Downloads/"/>
    </mc:Choice>
  </mc:AlternateContent>
  <xr:revisionPtr revIDLastSave="0" documentId="8_{6B0ACE5B-447F-F542-A552-63EE417D2F89}" xr6:coauthVersionLast="47" xr6:coauthVersionMax="47" xr10:uidLastSave="{00000000-0000-0000-0000-000000000000}"/>
  <bookViews>
    <workbookView xWindow="0" yWindow="660" windowWidth="30240" windowHeight="1898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Stats'!$A$3:$J$51</definedName>
    <definedName name="ExternalData_2" localSheetId="4" hidden="1">'(Data) Product Monthly Stats'!$A$3:$I$147</definedName>
    <definedName name="Slicer_ProductCategory">#N/A</definedName>
    <definedName name="Slicer_YearMonth">#N/A</definedName>
    <definedName name="Slicer_YearMonth1">#N/A</definedName>
  </definedNames>
  <calcPr calcId="191028"/>
  <pivotCaches>
    <pivotCache cacheId="0" r:id="rId7"/>
    <pivotCache cacheId="1"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1" l="1"/>
  <c r="E10" i="111"/>
  <c r="E12" i="111"/>
  <c r="E11" i="111"/>
  <c r="B16" i="111"/>
  <c r="B11" i="111"/>
  <c r="E17" i="111"/>
  <c r="D10" i="111"/>
  <c r="D16" i="111"/>
  <c r="D17" i="111"/>
  <c r="B10" i="111"/>
  <c r="E16" i="111"/>
  <c r="B12" i="111"/>
  <c r="B15" i="111"/>
  <c r="D11" i="111"/>
  <c r="B17" i="111"/>
  <c r="D12" i="111"/>
  <c r="D15" i="111"/>
  <c r="B6" i="111"/>
  <c r="D5" i="111"/>
  <c r="D4" i="111"/>
  <c r="B4" i="111"/>
  <c r="D7" i="111"/>
  <c r="B7" i="111"/>
  <c r="D6" i="111"/>
  <c r="B5"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<sst xmlns="http://schemas.openxmlformats.org/spreadsheetml/2006/main" count="773" uniqueCount="187">
  <si>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</si>
  <si>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</si>
  <si>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</si>
  <si>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</si>
  <si>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</si>
  <si>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</si>
  <si>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</si>
  <si>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</si>
  <si>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</si>
  <si>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</si>
  <si>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</si>
  <si>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</si>
  <si>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</si>
  <si>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</si>
  <si>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</si>
  <si>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</si>
  <si>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</si>
  <si>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</si>
  <si>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</si>
  <si>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</si>
  <si>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</si>
  <si>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</si>
  <si>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</si>
  <si>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</si>
  <si>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</si>
  <si>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</si>
  <si>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</si>
  <si>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</si>
  <si>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</si>
  <si>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</si>
  <si>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</si>
  <si>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rgb="FF00377C"/>
        <rFont val="Lato"/>
        <scheme val="minor"/>
      </rPr>
      <t>Non-adjusted gross gaming revenue (NAGGR)</t>
    </r>
    <r>
      <rPr>
        <sz val="11"/>
        <color rgb="FF000000"/>
        <rFont val="Lato"/>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</si>
  <si>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</si>
  <si>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</si>
  <si>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</si>
  <si>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</si>
  <si>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</si>
  <si>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rgb="FF00377C"/>
        <rFont val="Lato"/>
        <scheme val="minor"/>
      </rPr>
      <t>Average revenue per active player account (ARPPA)</t>
    </r>
    <r>
      <rPr>
        <sz val="11"/>
        <color rgb="FF000000"/>
        <rFont val="Lato"/>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</si>
  <si>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</si>
  <si>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</si>
  <si>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</si>
  <si>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</si>
  <si>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</si>
  <si>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</si>
  <si>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</si>
  <si>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</si>
  <si>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</si>
  <si>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</si>
  <si>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</si>
  <si>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</si>
  <si>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</si>
  <si>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</si>
  <si>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</si>
  <si>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</si>
  <si>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</si>
  <si>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</si>
  <si>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</si>
  <si>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</si>
  <si>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</si>
  <si>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</si>
  <si>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</si>
  <si>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</si>
  <si>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</si>
  <si>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</si>
  <si>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</si>
  <si>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</si>
  <si>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</si>
  <si>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</si>
  <si>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</si>
  <si>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</si>
  <si>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</si>
  <si>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</si>
  <si>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</si>
  <si>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</si>
  <si>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</si>
  <si>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</si>
  <si>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</si>
  <si>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</si>
  <si>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</si>
  <si>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</si>
  <si>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</si>
  <si>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</si>
  <si>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</si>
  <si>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</si>
  <si>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</si>
  <si>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</si>
  <si>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</si>
  <si>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</si>
  <si>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</si>
  <si>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</si>
  <si>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</si>
  <si>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</si>
  <si>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</si>
  <si>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</si>
  <si>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</si>
  <si>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</si>
  <si>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</si>
  <si>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</si>
  <si>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</si>
  <si>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</si>
  <si>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</si>
  <si>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</si>
  <si>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</si>
  <si>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</si>
  <si>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</si>
  <si>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</si>
  <si>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</si>
  <si>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</si>
  <si>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</si>
  <si>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</si>
  <si>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</si>
  <si>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2024-11</t>
  </si>
  <si>
    <t>2024-12</t>
  </si>
  <si>
    <t>FY24/25-Q4</t>
  </si>
  <si>
    <t>2025-01</t>
  </si>
  <si>
    <t>2025-02</t>
  </si>
  <si>
    <t>2025-03</t>
  </si>
  <si>
    <t>FY25/26-Q1</t>
  </si>
  <si>
    <t>2025-04</t>
  </si>
  <si>
    <t>2025-05</t>
  </si>
  <si>
    <t>2025-06</t>
  </si>
  <si>
    <t>FY25/26-Q2</t>
  </si>
  <si>
    <t>2025-07</t>
  </si>
  <si>
    <t>2025-08</t>
  </si>
  <si>
    <t>2025-09</t>
  </si>
  <si>
    <t>FY25/26-Q3</t>
  </si>
  <si>
    <t>2025-10</t>
  </si>
  <si>
    <t>2025-11</t>
  </si>
  <si>
    <t>2025-12</t>
  </si>
  <si>
    <t>FY25/26-Q4</t>
  </si>
  <si>
    <t>2026-01</t>
  </si>
  <si>
    <t>2026-02</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</si>
  <si>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</si>
  <si>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</si>
  <si>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</si>
  <si>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</si>
  <si>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</si>
  <si>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</si>
  <si>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</si>
  <si>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</si>
  <si>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</si>
  <si>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</si>
  <si>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</si>
  <si>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</si>
  <si>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</si>
  <si>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</si>
  <si>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</si>
  <si>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</si>
  <si>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</si>
  <si>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</si>
  <si>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</si>
  <si>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</si>
  <si>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</si>
  <si>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</si>
  <si>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</si>
  <si>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</si>
  <si>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</si>
  <si>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</si>
  <si>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</si>
  <si>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</si>
  <si>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</si>
  <si>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</si>
  <si>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</si>
  <si>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</si>
  <si>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</si>
  <si>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</si>
  <si>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</si>
  <si>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</si>
  <si>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</si>
  <si>
    <t>FY23Q1</t>
  </si>
  <si>
    <t>FY23Q2</t>
  </si>
  <si>
    <t>FY23Q3</t>
  </si>
  <si>
    <t>FY23Q4</t>
  </si>
  <si>
    <t>FY24Q1</t>
  </si>
  <si>
    <t>FY24Q2</t>
  </si>
  <si>
    <t>FY24Q3</t>
  </si>
  <si>
    <t>FY24Q4</t>
  </si>
  <si>
    <t>FY25Q1</t>
  </si>
  <si>
    <t>FY25Q2</t>
  </si>
  <si>
    <t>FY25Q3</t>
  </si>
  <si>
    <t>FY25Q4</t>
  </si>
  <si>
    <t>FY26Q1</t>
  </si>
  <si>
    <t>FY26Q2</t>
  </si>
  <si>
    <t>FY26Q3</t>
  </si>
  <si>
    <t>FY26Q4</t>
  </si>
  <si>
    <t>2026-03</t>
  </si>
  <si>
    <t>Monthly Market Performance Summary for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</si>
</sst>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5">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
      <b/>
      <sz val="11"/>
      <color rgb="FF00377C"/>
      <name val="Lato"/>
      <scheme val="minor"/>
    </font>
    <font>
      <sz val="11"/>
      <color rgb="FF000000"/>
      <name val="Lato"/>
      <scheme val="minor"/>
    </font>
    <font>
      <sz val="11"/>
      <color theme="1"/>
      <name val="Lato"/>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1" fillId="0" borderId="0" applyNumberFormat="0" applyFill="0" applyBorder="0" applyAlignment="0" applyProtection="0"/>
  </cellStyleXfs>
  <cellXfs count="66">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1" fillId="0" borderId="0" xfId="20"/>
    <xf numFmtId="166" fontId="0" fillId="0" borderId="0" xfId="18" applyNumberFormat="1" applyFont="1" applyAlignment="1">
      <alignment horizontal="right"/>
    </xf>
    <xf numFmtId="0" fontId="22" fillId="0" borderId="0" xfId="0" applyFont="1"/>
    <xf numFmtId="0" fontId="23" fillId="0" borderId="0" xfId="0" applyFont="1"/>
    <xf numFmtId="0" fontId="24" fillId="0" borderId="0" xfId="0" applyFont="1"/>
    <xf numFmtId="0" fontId="25" fillId="2" borderId="0" xfId="0" applyFont="1" applyFill="1"/>
    <xf numFmtId="0" fontId="26" fillId="0" borderId="0" xfId="0" applyFont="1"/>
    <xf numFmtId="0" fontId="27"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1"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xf numFmtId="0" fontId="34" fillId="0" borderId="0" xfId="0" applyFont="1"/>
    <xf numFmtId="1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alignment horizontal="center"/>
    </dxf>
    <dxf>
      <alignment horizontal="center"/>
    </dxf>
    <dxf>
      <numFmt numFmtId="167" formatCode="&quot;$&quot;#,##0"/>
    </dxf>
    <dxf>
      <numFmt numFmtId="166" formatCode="_-* #,##0_-;\-* #,##0_-;_-* &quot;-&quot;??_-;_-@_-"/>
    </dxf>
    <dxf>
      <numFmt numFmtId="166" formatCode="_-* #,##0_-;\-* #,##0_-;_-* &quot;-&quot;??_-;_-@_-"/>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alignment horizontal="center"/>
    </dxf>
    <dxf>
      <numFmt numFmtId="167" formatCode="&quot;$&quot;#,##0"/>
    </dxf>
    <dxf>
      <alignment horizontal="center"/>
    </dxf>
    <dxf>
      <numFmt numFmtId="3" formatCode="#,##0"/>
    </dxf>
    <dxf>
      <numFmt numFmtId="167" formatCode="&quot;$&quot;#,##0"/>
    </dxf>
    <dxf>
      <alignment horizontal="center"/>
    </dxf>
    <dxf>
      <numFmt numFmtId="13" formatCode="0%"/>
    </dxf>
    <dxf>
      <alignment horizontal="center"/>
    </dxf>
    <dxf>
      <numFmt numFmtId="13" formatCode="0%"/>
    </dxf>
    <dxf>
      <numFmt numFmtId="168" formatCode="&quot;$&quot;#,##0.0"/>
    </dxf>
    <dxf>
      <alignment horizontal="center"/>
    </dxf>
    <dxf>
      <numFmt numFmtId="167" formatCode="&quot;$&quot;#,##0"/>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March.xlsx](Hidden)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Charts'!$G$6:$G$19</c:f>
              <c:numCache>
                <c:formatCode>"$"#,##0</c:formatCode>
                <c:ptCount val="13"/>
                <c:pt idx="0">
                  <c:v>296.10000000000002</c:v>
                </c:pt>
                <c:pt idx="1">
                  <c:v>313.3</c:v>
                </c:pt>
                <c:pt idx="2">
                  <c:v>338</c:v>
                </c:pt>
                <c:pt idx="3">
                  <c:v>306.8</c:v>
                </c:pt>
                <c:pt idx="4">
                  <c:v>311.10000000000002</c:v>
                </c:pt>
                <c:pt idx="5">
                  <c:v>334.8</c:v>
                </c:pt>
                <c:pt idx="6">
                  <c:v>329.8</c:v>
                </c:pt>
                <c:pt idx="7">
                  <c:v>368.2</c:v>
                </c:pt>
                <c:pt idx="8">
                  <c:v>406.2</c:v>
                </c:pt>
                <c:pt idx="9">
                  <c:v>425.6</c:v>
                </c:pt>
                <c:pt idx="10">
                  <c:v>401.5</c:v>
                </c:pt>
                <c:pt idx="11">
                  <c:v>342.4</c:v>
                </c:pt>
                <c:pt idx="12">
                  <c:v>387</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Charts'!$F$6:$F$19</c:f>
              <c:numCache>
                <c:formatCode>"$"#,##0</c:formatCode>
                <c:ptCount val="13"/>
                <c:pt idx="0">
                  <c:v>7955</c:v>
                </c:pt>
                <c:pt idx="1">
                  <c:v>7796</c:v>
                </c:pt>
                <c:pt idx="2">
                  <c:v>8066</c:v>
                </c:pt>
                <c:pt idx="3">
                  <c:v>7259</c:v>
                </c:pt>
                <c:pt idx="4">
                  <c:v>7564</c:v>
                </c:pt>
                <c:pt idx="5">
                  <c:v>8139</c:v>
                </c:pt>
                <c:pt idx="6">
                  <c:v>8548</c:v>
                </c:pt>
                <c:pt idx="7">
                  <c:v>9249</c:v>
                </c:pt>
                <c:pt idx="8">
                  <c:v>9332</c:v>
                </c:pt>
                <c:pt idx="9">
                  <c:v>9501</c:v>
                </c:pt>
                <c:pt idx="10">
                  <c:v>9520</c:v>
                </c:pt>
                <c:pt idx="11">
                  <c:v>8735</c:v>
                </c:pt>
                <c:pt idx="12">
                  <c:v>9591</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7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March.xlsx](Hidden)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Charts'!$J$6:$J$19</c:f>
              <c:numCache>
                <c:formatCode>#,##0</c:formatCode>
                <c:ptCount val="13"/>
                <c:pt idx="0">
                  <c:v>1060</c:v>
                </c:pt>
                <c:pt idx="1">
                  <c:v>1091</c:v>
                </c:pt>
                <c:pt idx="2">
                  <c:v>1068</c:v>
                </c:pt>
                <c:pt idx="3">
                  <c:v>1013</c:v>
                </c:pt>
                <c:pt idx="4">
                  <c:v>948</c:v>
                </c:pt>
                <c:pt idx="5">
                  <c:v>1016</c:v>
                </c:pt>
                <c:pt idx="6">
                  <c:v>1177</c:v>
                </c:pt>
                <c:pt idx="7">
                  <c:v>1287</c:v>
                </c:pt>
                <c:pt idx="8">
                  <c:v>1299</c:v>
                </c:pt>
                <c:pt idx="9">
                  <c:v>1277</c:v>
                </c:pt>
                <c:pt idx="10">
                  <c:v>1327</c:v>
                </c:pt>
                <c:pt idx="11">
                  <c:v>1303</c:v>
                </c:pt>
                <c:pt idx="12">
                  <c:v>1235</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Charts'!$K$6:$K$19</c:f>
              <c:numCache>
                <c:formatCode>"$"#,##0</c:formatCode>
                <c:ptCount val="13"/>
                <c:pt idx="0">
                  <c:v>279</c:v>
                </c:pt>
                <c:pt idx="1">
                  <c:v>287</c:v>
                </c:pt>
                <c:pt idx="2">
                  <c:v>316</c:v>
                </c:pt>
                <c:pt idx="3">
                  <c:v>303</c:v>
                </c:pt>
                <c:pt idx="4">
                  <c:v>328</c:v>
                </c:pt>
                <c:pt idx="5">
                  <c:v>330</c:v>
                </c:pt>
                <c:pt idx="6">
                  <c:v>280</c:v>
                </c:pt>
                <c:pt idx="7">
                  <c:v>286</c:v>
                </c:pt>
                <c:pt idx="8">
                  <c:v>313</c:v>
                </c:pt>
                <c:pt idx="9">
                  <c:v>333</c:v>
                </c:pt>
                <c:pt idx="10">
                  <c:v>303</c:v>
                </c:pt>
                <c:pt idx="11">
                  <c:v>263</c:v>
                </c:pt>
                <c:pt idx="12">
                  <c:v>313</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March.xlsx](Hidden)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Charts'!$R$7:$R$20</c:f>
              <c:numCache>
                <c:formatCode>"$"#,##0</c:formatCode>
                <c:ptCount val="13"/>
                <c:pt idx="0">
                  <c:v>6621</c:v>
                </c:pt>
                <c:pt idx="1">
                  <c:v>6584</c:v>
                </c:pt>
                <c:pt idx="2">
                  <c:v>6950</c:v>
                </c:pt>
                <c:pt idx="3">
                  <c:v>6360</c:v>
                </c:pt>
                <c:pt idx="4">
                  <c:v>6738</c:v>
                </c:pt>
                <c:pt idx="5">
                  <c:v>7223</c:v>
                </c:pt>
                <c:pt idx="6">
                  <c:v>7343</c:v>
                </c:pt>
                <c:pt idx="7">
                  <c:v>7884</c:v>
                </c:pt>
                <c:pt idx="8">
                  <c:v>7950</c:v>
                </c:pt>
                <c:pt idx="9">
                  <c:v>8270</c:v>
                </c:pt>
                <c:pt idx="10">
                  <c:v>8183</c:v>
                </c:pt>
                <c:pt idx="11">
                  <c:v>7653</c:v>
                </c:pt>
                <c:pt idx="12">
                  <c:v>8328</c:v>
                </c:pt>
              </c:numCache>
            </c:numRef>
          </c:val>
          <c:smooth val="0"/>
          <c:extLst>
            <c:ext xmlns:c16="http://schemas.microsoft.com/office/drawing/2014/chart" uri="{C3380CC4-5D6E-409C-BE32-E72D297353CC}">
              <c16:uniqueId val="{00000005-2C1D-476E-8212-475E02A47D99}"/>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March.xlsx](Hidden)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Charts'!$X$7:$X$19</c:f>
              <c:numCache>
                <c:formatCode>0%</c:formatCode>
                <c:ptCount val="13"/>
                <c:pt idx="0">
                  <c:v>0.83</c:v>
                </c:pt>
                <c:pt idx="1">
                  <c:v>0.84</c:v>
                </c:pt>
                <c:pt idx="2">
                  <c:v>0.86</c:v>
                </c:pt>
                <c:pt idx="3">
                  <c:v>0.88</c:v>
                </c:pt>
                <c:pt idx="4">
                  <c:v>0.89</c:v>
                </c:pt>
                <c:pt idx="5">
                  <c:v>0.89</c:v>
                </c:pt>
                <c:pt idx="6">
                  <c:v>0.86</c:v>
                </c:pt>
                <c:pt idx="7">
                  <c:v>0.85</c:v>
                </c:pt>
                <c:pt idx="8">
                  <c:v>0.85</c:v>
                </c:pt>
                <c:pt idx="9">
                  <c:v>0.87</c:v>
                </c:pt>
                <c:pt idx="10">
                  <c:v>0.86</c:v>
                </c:pt>
                <c:pt idx="11">
                  <c:v>0.88</c:v>
                </c:pt>
                <c:pt idx="12">
                  <c:v>0.87</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Charts'!$Y$7:$Y$19</c:f>
              <c:numCache>
                <c:formatCode>0%</c:formatCode>
                <c:ptCount val="13"/>
                <c:pt idx="0">
                  <c:v>0.15</c:v>
                </c:pt>
                <c:pt idx="1">
                  <c:v>0.14000000000000001</c:v>
                </c:pt>
                <c:pt idx="2">
                  <c:v>0.12</c:v>
                </c:pt>
                <c:pt idx="3">
                  <c:v>0.11</c:v>
                </c:pt>
                <c:pt idx="4">
                  <c:v>0.09</c:v>
                </c:pt>
                <c:pt idx="5">
                  <c:v>0.09</c:v>
                </c:pt>
                <c:pt idx="6">
                  <c:v>0.12</c:v>
                </c:pt>
                <c:pt idx="7">
                  <c:v>0.13</c:v>
                </c:pt>
                <c:pt idx="8">
                  <c:v>0.13</c:v>
                </c:pt>
                <c:pt idx="9">
                  <c:v>0.11</c:v>
                </c:pt>
                <c:pt idx="10">
                  <c:v>0.12</c:v>
                </c:pt>
                <c:pt idx="11">
                  <c:v>0.11</c:v>
                </c:pt>
                <c:pt idx="12">
                  <c:v>0.11</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0.01</c:v>
                </c:pt>
                <c:pt idx="8">
                  <c:v>0.01</c:v>
                </c:pt>
                <c:pt idx="9">
                  <c:v>0.01</c:v>
                </c:pt>
                <c:pt idx="10">
                  <c:v>0.02</c:v>
                </c:pt>
                <c:pt idx="11">
                  <c:v>0.02</c:v>
                </c:pt>
                <c:pt idx="12">
                  <c:v>0.02</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March.xlsx](Hidden)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Charts'!$AC$7:$AC$20</c:f>
              <c:numCache>
                <c:formatCode>"$"#,##0</c:formatCode>
                <c:ptCount val="13"/>
                <c:pt idx="0">
                  <c:v>241.7</c:v>
                </c:pt>
                <c:pt idx="1">
                  <c:v>242.8</c:v>
                </c:pt>
                <c:pt idx="2">
                  <c:v>259.8</c:v>
                </c:pt>
                <c:pt idx="3">
                  <c:v>243</c:v>
                </c:pt>
                <c:pt idx="4">
                  <c:v>252.4</c:v>
                </c:pt>
                <c:pt idx="5">
                  <c:v>267.8</c:v>
                </c:pt>
                <c:pt idx="6">
                  <c:v>277.8</c:v>
                </c:pt>
                <c:pt idx="7">
                  <c:v>304.2</c:v>
                </c:pt>
                <c:pt idx="8">
                  <c:v>297.89999999999998</c:v>
                </c:pt>
                <c:pt idx="9">
                  <c:v>320.7</c:v>
                </c:pt>
                <c:pt idx="10">
                  <c:v>308.89999999999998</c:v>
                </c:pt>
                <c:pt idx="11">
                  <c:v>275.7</c:v>
                </c:pt>
                <c:pt idx="12">
                  <c:v>318.5</c:v>
                </c:pt>
              </c:numCache>
            </c:numRef>
          </c:val>
          <c:smooth val="0"/>
          <c:extLst>
            <c:ext xmlns:c16="http://schemas.microsoft.com/office/drawing/2014/chart" uri="{C3380CC4-5D6E-409C-BE32-E72D297353CC}">
              <c16:uniqueId val="{00000000-EC98-4FF0-83F4-113F1458527F}"/>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March.xlsx](Hidden)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Charts'!$AI$7:$AI$19</c:f>
              <c:numCache>
                <c:formatCode>0%</c:formatCode>
                <c:ptCount val="13"/>
                <c:pt idx="0">
                  <c:v>0.82</c:v>
                </c:pt>
                <c:pt idx="1">
                  <c:v>0.77</c:v>
                </c:pt>
                <c:pt idx="2">
                  <c:v>0.77</c:v>
                </c:pt>
                <c:pt idx="3">
                  <c:v>0.79</c:v>
                </c:pt>
                <c:pt idx="4">
                  <c:v>0.81</c:v>
                </c:pt>
                <c:pt idx="5">
                  <c:v>0.8</c:v>
                </c:pt>
                <c:pt idx="6">
                  <c:v>0.84</c:v>
                </c:pt>
                <c:pt idx="7">
                  <c:v>0.83</c:v>
                </c:pt>
                <c:pt idx="8">
                  <c:v>0.73</c:v>
                </c:pt>
                <c:pt idx="9">
                  <c:v>0.75</c:v>
                </c:pt>
                <c:pt idx="10">
                  <c:v>0.77</c:v>
                </c:pt>
                <c:pt idx="11">
                  <c:v>0.81</c:v>
                </c:pt>
                <c:pt idx="12">
                  <c:v>0.82</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Charts'!$AJ$7:$AJ$19</c:f>
              <c:numCache>
                <c:formatCode>0%</c:formatCode>
                <c:ptCount val="13"/>
                <c:pt idx="0">
                  <c:v>0.16</c:v>
                </c:pt>
                <c:pt idx="1">
                  <c:v>0.21</c:v>
                </c:pt>
                <c:pt idx="2">
                  <c:v>0.21</c:v>
                </c:pt>
                <c:pt idx="3">
                  <c:v>0.19</c:v>
                </c:pt>
                <c:pt idx="4">
                  <c:v>0.17</c:v>
                </c:pt>
                <c:pt idx="5">
                  <c:v>0.18</c:v>
                </c:pt>
                <c:pt idx="6">
                  <c:v>0.14000000000000001</c:v>
                </c:pt>
                <c:pt idx="7">
                  <c:v>0.16</c:v>
                </c:pt>
                <c:pt idx="8">
                  <c:v>0.25</c:v>
                </c:pt>
                <c:pt idx="9">
                  <c:v>0.23</c:v>
                </c:pt>
                <c:pt idx="10">
                  <c:v>0.22</c:v>
                </c:pt>
                <c:pt idx="11">
                  <c:v>0.18</c:v>
                </c:pt>
                <c:pt idx="12">
                  <c:v>0.16</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pt idx="12">
                  <c:v>2026-03</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0.01</c:v>
                </c:pt>
                <c:pt idx="10">
                  <c:v>0.01</c:v>
                </c:pt>
                <c:pt idx="11">
                  <c:v>0.02</c:v>
                </c:pt>
                <c:pt idx="12">
                  <c:v>0.02</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1395096</xdr:colOff>
      <xdr:row>1</xdr:row>
      <xdr:rowOff>114097</xdr:rowOff>
    </xdr:to>
    <xdr:pic>
      <xdr:nvPicPr>
        <xdr:cNvPr id="3" name="Picture 2">
          <a:extLst>
            <a:ext uri="{FF2B5EF4-FFF2-40B4-BE49-F238E27FC236}">
              <a16:creationId xmlns:a16="http://schemas.microsoft.com/office/drawing/2014/main" id="{867C0573-3068-F74B-B2C8-F3371D7C6B09}"/>
            </a:ext>
          </a:extLst>
        </xdr:cNvPr>
        <xdr:cNvPicPr>
          <a:picLocks noChangeAspect="1"/>
        </xdr:cNvPicPr>
      </xdr:nvPicPr>
      <xdr:blipFill>
        <a:blip xmlns:r="http://schemas.openxmlformats.org/officeDocument/2006/relationships" r:embed="rId1"/>
        <a:stretch>
          <a:fillRect/>
        </a:stretch>
      </xdr:blipFill>
      <xdr:spPr>
        <a:xfrm>
          <a:off x="0" y="0"/>
          <a:ext cx="1395096"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552678</xdr:colOff>
      <xdr:row>19</xdr:row>
      <xdr:rowOff>180975</xdr:rowOff>
    </xdr:from>
    <xdr:to>
      <xdr:col>14</xdr:col>
      <xdr:colOff>645841</xdr:colOff>
      <xdr:row>38</xdr:row>
      <xdr:rowOff>58784</xdr:rowOff>
    </xdr:to>
    <xdr:graphicFrame macro="">
      <xdr:nvGraphicFramePr>
        <xdr:cNvPr id="8" name="Chart 1">
          <a:extLst>
            <a:ext uri="{FF2B5EF4-FFF2-40B4-BE49-F238E27FC236}">
              <a16:creationId xmlns:a16="http://schemas.microsoft.com/office/drawing/2014/main" id="{5342E40C-9905-499F-ADDE-0D53014265DB}"/>
            </a:ext>
            <a:ext uri="{147F2762-F138-4A5C-976F-8EAC2B608ADB}">
              <a16:predDERef xmlns:a16="http://schemas.microsoft.com/office/drawing/2014/main" pre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36.401529745373" createdVersion="8" refreshedVersion="8" minRefreshableVersion="3" recordCount="48" xr:uid="{64E4BA12-588C-4B5C-9F4C-3BA34947872D}">
  <cacheSource type="worksheet">
    <worksheetSource name="Data__Monthly_Stats"/>
  </cacheSource>
  <cacheFields count="10">
    <cacheField name="FiscalYearQuarter" numFmtId="0">
      <sharedItems/>
    </cacheField>
    <cacheField name="YearMonth" numFmtId="0">
      <sharedItems count="48">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 v="2026-03"/>
      </sharedItems>
    </cacheField>
    <cacheField name="CashWagers(M)" numFmtId="167">
      <sharedItems containsSemiMixedTypes="0" containsString="0" containsNumber="1" containsInteger="1" minValue="1079" maxValue="9591"/>
    </cacheField>
    <cacheField name="CashWagersMoM%" numFmtId="9">
      <sharedItems containsString="0" containsBlank="1" containsNumber="1" minValue="-0.1" maxValue="0.36"/>
    </cacheField>
    <cacheField name="NAGGR(M)" numFmtId="168">
      <sharedItems containsSemiMixedTypes="0" containsString="0" containsNumber="1" minValue="43.9" maxValue="425.6"/>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327"/>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3"/>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36.401530787036" createdVersion="8" refreshedVersion="8" minRefreshableVersion="3" recordCount="144" xr:uid="{73F72450-F431-4B67-9A25-ED2E155FBDEB}">
  <cacheSource type="worksheet">
    <worksheetSource name="Data__Product_Monthly_Stats"/>
  </cacheSource>
  <cacheFields count="9">
    <cacheField name="FiscalYearQuarter" numFmtId="0">
      <sharedItems/>
    </cacheField>
    <cacheField name="YearMonth" numFmtId="0">
      <sharedItems count="48">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 v="2026-03"/>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8328"/>
    </cacheField>
    <cacheField name="CashWagersMoM%" numFmtId="0">
      <sharedItems containsString="0" containsBlank="1" containsNumber="1" minValue="-0.21"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20.7"/>
    </cacheField>
    <cacheField name="NAGGRMoM%" numFmtId="0">
      <sharedItems containsString="0" containsBlank="1" containsNumber="1" minValue="-0.55000000000000004" maxValue="1.33"/>
    </cacheField>
    <cacheField name="NAGGRMarketShare%" numFmtId="0">
      <sharedItems containsSemiMixedTypes="0" containsString="0" containsNumber="1" minValue="0.01" maxValue="0.84"/>
    </cacheField>
  </cacheFields>
  <extLst>
    <ext xmlns:x14="http://schemas.microsoft.com/office/spreadsheetml/2009/9/main" uri="{725AE2AE-9491-48be-B2B4-4EB974FC3084}">
      <x14:pivotCacheDefinition pivotCacheId="262230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s v="FY23Q1"/>
    <x v="0"/>
    <n v="1079"/>
    <m/>
    <n v="43.9"/>
    <m/>
    <n v="277"/>
    <m/>
    <n v="158"/>
    <m/>
  </r>
  <r>
    <s v="FY23Q1"/>
    <x v="1"/>
    <n v="1471"/>
    <n v="0.36"/>
    <n v="57.5"/>
    <n v="0.31"/>
    <n v="310"/>
    <n v="0.12"/>
    <n v="185"/>
    <n v="0.17"/>
  </r>
  <r>
    <s v="FY23Q1"/>
    <x v="2"/>
    <n v="1525"/>
    <n v="0.04"/>
    <n v="60.9"/>
    <n v="0.06"/>
    <n v="299"/>
    <n v="-0.04"/>
    <n v="203"/>
    <n v="0.1"/>
  </r>
  <r>
    <s v="FY23Q2"/>
    <x v="3"/>
    <n v="1685"/>
    <n v="0.11"/>
    <n v="67.5"/>
    <n v="0.11"/>
    <n v="274"/>
    <n v="-0.09"/>
    <n v="247"/>
    <n v="0.21"/>
  </r>
  <r>
    <s v="FY23Q2"/>
    <x v="4"/>
    <n v="1984"/>
    <n v="0.18"/>
    <n v="88.1"/>
    <n v="0.31"/>
    <n v="331"/>
    <n v="0.21"/>
    <n v="266"/>
    <n v="0.08"/>
  </r>
  <r>
    <s v="FY23Q2"/>
    <x v="5"/>
    <n v="2413"/>
    <n v="0.22"/>
    <n v="108.2"/>
    <n v="0.23"/>
    <n v="475"/>
    <n v="0.44"/>
    <n v="228"/>
    <n v="-0.15"/>
  </r>
  <r>
    <s v="FY23Q3"/>
    <x v="6"/>
    <n v="3131"/>
    <n v="0.3"/>
    <n v="128.30000000000001"/>
    <n v="0.19"/>
    <n v="525"/>
    <n v="0.11"/>
    <n v="244"/>
    <n v="7.0000000000000007E-2"/>
  </r>
  <r>
    <s v="FY23Q3"/>
    <x v="7"/>
    <n v="3948"/>
    <n v="0.26"/>
    <n v="171"/>
    <n v="0.33"/>
    <n v="594"/>
    <n v="0.13"/>
    <n v="288"/>
    <n v="0.18"/>
  </r>
  <r>
    <s v="FY23Q3"/>
    <x v="8"/>
    <n v="4456"/>
    <n v="0.13"/>
    <n v="163.5"/>
    <n v="-0.04"/>
    <n v="624"/>
    <n v="0.05"/>
    <n v="262"/>
    <n v="-0.09"/>
  </r>
  <r>
    <s v="FY23Q4"/>
    <x v="9"/>
    <n v="4616"/>
    <n v="0.04"/>
    <n v="179.8"/>
    <n v="0.1"/>
    <n v="655"/>
    <n v="0.05"/>
    <n v="274"/>
    <n v="0.05"/>
  </r>
  <r>
    <s v="FY23Q4"/>
    <x v="10"/>
    <n v="4336"/>
    <n v="-0.06"/>
    <n v="152.69999999999999"/>
    <n v="-0.15"/>
    <n v="677"/>
    <n v="0.03"/>
    <n v="225"/>
    <n v="-0.18"/>
  </r>
  <r>
    <s v="FY23Q4"/>
    <x v="11"/>
    <n v="4900"/>
    <n v="0.13"/>
    <n v="191.8"/>
    <n v="0.26"/>
    <n v="647"/>
    <n v="-0.04"/>
    <n v="297"/>
    <n v="0.32"/>
  </r>
  <r>
    <s v="FY24Q1"/>
    <x v="12"/>
    <n v="4840"/>
    <n v="-0.01"/>
    <n v="189.4"/>
    <n v="-0.01"/>
    <n v="677"/>
    <n v="0.05"/>
    <n v="280"/>
    <n v="-0.06"/>
  </r>
  <r>
    <s v="FY24Q1"/>
    <x v="13"/>
    <n v="4675"/>
    <n v="-0.03"/>
    <n v="195"/>
    <n v="0.03"/>
    <n v="628"/>
    <n v="-7.0000000000000007E-2"/>
    <n v="311"/>
    <n v="0.11"/>
  </r>
  <r>
    <s v="FY24Q1"/>
    <x v="14"/>
    <n v="4466"/>
    <n v="-0.04"/>
    <n v="161.4"/>
    <n v="-0.17"/>
    <n v="557"/>
    <n v="-0.11"/>
    <n v="289"/>
    <n v="-7.0000000000000007E-2"/>
  </r>
  <r>
    <s v="FY24Q2"/>
    <x v="15"/>
    <n v="4541"/>
    <n v="0.02"/>
    <n v="170.3"/>
    <n v="0.06"/>
    <n v="532"/>
    <n v="-0.05"/>
    <n v="320"/>
    <n v="0.11"/>
  </r>
  <r>
    <s v="FY24Q2"/>
    <x v="16"/>
    <n v="4632"/>
    <n v="0.02"/>
    <n v="172.6"/>
    <n v="0.01"/>
    <n v="568"/>
    <n v="7.0000000000000007E-2"/>
    <n v="304"/>
    <n v="-0.05"/>
  </r>
  <r>
    <s v="FY24Q2"/>
    <x v="17"/>
    <n v="5067"/>
    <n v="0.09"/>
    <n v="197.8"/>
    <n v="0.15"/>
    <n v="700"/>
    <n v="0.23"/>
    <n v="282"/>
    <n v="-7.0000000000000007E-2"/>
  </r>
  <r>
    <s v="FY24Q3"/>
    <x v="18"/>
    <n v="5549"/>
    <n v="0.1"/>
    <n v="220.2"/>
    <n v="0.11"/>
    <n v="778"/>
    <n v="0.11"/>
    <n v="283"/>
    <n v="0"/>
  </r>
  <r>
    <s v="FY24Q3"/>
    <x v="19"/>
    <n v="5609"/>
    <n v="0.01"/>
    <n v="211.9"/>
    <n v="-0.04"/>
    <n v="779"/>
    <n v="0"/>
    <n v="272"/>
    <n v="-0.04"/>
  </r>
  <r>
    <s v="FY24Q3"/>
    <x v="20"/>
    <n v="6065"/>
    <n v="0.08"/>
    <n v="226.2"/>
    <n v="7.0000000000000007E-2"/>
    <n v="809"/>
    <n v="0.04"/>
    <n v="280"/>
    <n v="0.03"/>
  </r>
  <r>
    <s v="FY24Q4"/>
    <x v="21"/>
    <n v="5982"/>
    <n v="-0.01"/>
    <n v="241.3"/>
    <n v="7.0000000000000007E-2"/>
    <n v="877"/>
    <n v="0.08"/>
    <n v="275"/>
    <n v="-0.02"/>
  </r>
  <r>
    <s v="FY24Q4"/>
    <x v="22"/>
    <n v="5614"/>
    <n v="-0.06"/>
    <n v="211.4"/>
    <n v="-0.12"/>
    <n v="912"/>
    <n v="0.04"/>
    <n v="232"/>
    <n v="-0.16"/>
  </r>
  <r>
    <s v="FY24Q4"/>
    <x v="23"/>
    <n v="6235"/>
    <n v="0.11"/>
    <n v="240.8"/>
    <n v="0.14000000000000001"/>
    <n v="857"/>
    <n v="-0.06"/>
    <n v="281"/>
    <n v="0.21"/>
  </r>
  <r>
    <s v="FY25Q1"/>
    <x v="24"/>
    <n v="6166"/>
    <n v="-0.01"/>
    <n v="250.1"/>
    <n v="0.04"/>
    <n v="910"/>
    <n v="0.06"/>
    <n v="275"/>
    <n v="-0.02"/>
  </r>
  <r>
    <s v="FY25Q1"/>
    <x v="25"/>
    <n v="6258"/>
    <n v="0.01"/>
    <n v="240.6"/>
    <n v="-0.04"/>
    <n v="816"/>
    <n v="-0.1"/>
    <n v="295"/>
    <n v="7.0000000000000007E-2"/>
  </r>
  <r>
    <s v="FY25Q1"/>
    <x v="26"/>
    <n v="5978"/>
    <n v="-0.04"/>
    <n v="239.6"/>
    <n v="0"/>
    <n v="838"/>
    <n v="0.03"/>
    <n v="286"/>
    <n v="-0.03"/>
  </r>
  <r>
    <s v="FY25Q2"/>
    <x v="27"/>
    <n v="6098"/>
    <n v="0.02"/>
    <n v="242.4"/>
    <n v="0.01"/>
    <n v="823"/>
    <n v="-0.02"/>
    <n v="294"/>
    <n v="0.03"/>
  </r>
  <r>
    <s v="FY25Q2"/>
    <x v="28"/>
    <n v="6045"/>
    <n v="-0.01"/>
    <n v="238.3"/>
    <n v="-0.02"/>
    <n v="718"/>
    <n v="-0.13"/>
    <n v="332"/>
    <n v="0.13"/>
  </r>
  <r>
    <s v="FY25Q2"/>
    <x v="29"/>
    <n v="6535"/>
    <n v="0.08"/>
    <n v="274.39999999999998"/>
    <n v="0.15"/>
    <n v="859"/>
    <n v="0.2"/>
    <n v="320"/>
    <n v="-0.04"/>
  </r>
  <r>
    <s v="FY25Q3"/>
    <x v="30"/>
    <n v="7453"/>
    <n v="0.14000000000000001"/>
    <n v="266"/>
    <n v="-0.03"/>
    <n v="945"/>
    <n v="0.1"/>
    <n v="281"/>
    <n v="-0.12"/>
  </r>
  <r>
    <s v="FY25Q3"/>
    <x v="31"/>
    <n v="7463"/>
    <n v="0"/>
    <n v="291.60000000000002"/>
    <n v="0.1"/>
    <n v="1011"/>
    <n v="7.0000000000000007E-2"/>
    <n v="288"/>
    <n v="0.02"/>
  </r>
  <r>
    <s v="FY25Q3"/>
    <x v="32"/>
    <n v="7818"/>
    <n v="0.05"/>
    <n v="269.8"/>
    <n v="-7.0000000000000007E-2"/>
    <n v="1025"/>
    <n v="0.01"/>
    <n v="263"/>
    <n v="-0.09"/>
  </r>
  <r>
    <s v="FY25Q4"/>
    <x v="33"/>
    <n v="7845"/>
    <n v="0"/>
    <n v="328.6"/>
    <n v="0.22"/>
    <n v="1106"/>
    <n v="0.08"/>
    <n v="297"/>
    <n v="0.13"/>
  </r>
  <r>
    <s v="FY25Q4"/>
    <x v="34"/>
    <n v="7128"/>
    <n v="-0.09"/>
    <n v="280.3"/>
    <n v="-0.15"/>
    <n v="1129"/>
    <n v="0.02"/>
    <n v="248"/>
    <n v="-0.16"/>
  </r>
  <r>
    <s v="FY25Q4"/>
    <x v="35"/>
    <n v="7955"/>
    <n v="0.12"/>
    <n v="296.10000000000002"/>
    <n v="0.06"/>
    <n v="1060"/>
    <n v="-0.06"/>
    <n v="279"/>
    <n v="0.12"/>
  </r>
  <r>
    <s v="FY26Q1"/>
    <x v="36"/>
    <n v="7796"/>
    <n v="-0.02"/>
    <n v="313.3"/>
    <n v="0.06"/>
    <n v="1091"/>
    <n v="0.03"/>
    <n v="287"/>
    <n v="0.03"/>
  </r>
  <r>
    <s v="FY26Q1"/>
    <x v="37"/>
    <n v="8066"/>
    <n v="0.03"/>
    <n v="338"/>
    <n v="0.08"/>
    <n v="1068"/>
    <n v="-0.02"/>
    <n v="316"/>
    <n v="0.1"/>
  </r>
  <r>
    <s v="FY26Q1"/>
    <x v="38"/>
    <n v="7259"/>
    <n v="-0.1"/>
    <n v="306.8"/>
    <n v="-0.09"/>
    <n v="1013"/>
    <n v="-0.05"/>
    <n v="303"/>
    <n v="-0.04"/>
  </r>
  <r>
    <s v="FY26Q2"/>
    <x v="39"/>
    <n v="7564"/>
    <n v="0.04"/>
    <n v="311.10000000000002"/>
    <n v="0.01"/>
    <n v="948"/>
    <n v="-0.06"/>
    <n v="328"/>
    <n v="0.08"/>
  </r>
  <r>
    <s v="FY26Q2"/>
    <x v="40"/>
    <n v="8139"/>
    <n v="0.08"/>
    <n v="334.8"/>
    <n v="0.08"/>
    <n v="1016"/>
    <n v="7.0000000000000007E-2"/>
    <n v="330"/>
    <n v="0.01"/>
  </r>
  <r>
    <s v="FY26Q2"/>
    <x v="41"/>
    <n v="8548"/>
    <n v="0.05"/>
    <n v="329.8"/>
    <n v="-0.01"/>
    <n v="1177"/>
    <n v="0.16"/>
    <n v="280"/>
    <n v="-0.15"/>
  </r>
  <r>
    <s v="FY26Q3"/>
    <x v="42"/>
    <n v="9249"/>
    <n v="0.08"/>
    <n v="368.2"/>
    <n v="0.12"/>
    <n v="1287"/>
    <n v="0.09"/>
    <n v="286"/>
    <n v="0.02"/>
  </r>
  <r>
    <s v="FY26Q3"/>
    <x v="43"/>
    <n v="9332"/>
    <n v="0.01"/>
    <n v="406.2"/>
    <n v="0.1"/>
    <n v="1299"/>
    <n v="0.01"/>
    <n v="313"/>
    <n v="0.09"/>
  </r>
  <r>
    <s v="FY26Q3"/>
    <x v="44"/>
    <n v="9501"/>
    <n v="0.02"/>
    <n v="425.6"/>
    <n v="0.05"/>
    <n v="1277"/>
    <n v="-0.02"/>
    <n v="333"/>
    <n v="7.0000000000000007E-2"/>
  </r>
  <r>
    <s v="FY26Q4"/>
    <x v="45"/>
    <n v="9520"/>
    <n v="0"/>
    <n v="401.5"/>
    <n v="-0.06"/>
    <n v="1327"/>
    <n v="0.04"/>
    <n v="303"/>
    <n v="-0.09"/>
  </r>
  <r>
    <s v="FY26Q4"/>
    <x v="46"/>
    <n v="8735"/>
    <n v="-0.08"/>
    <n v="342.4"/>
    <n v="-0.15"/>
    <n v="1303"/>
    <n v="-0.02"/>
    <n v="263"/>
    <n v="-0.13"/>
  </r>
  <r>
    <s v="FY26Q4"/>
    <x v="47"/>
    <n v="9591"/>
    <n v="0.1"/>
    <n v="387"/>
    <n v="0.13"/>
    <n v="1235"/>
    <n v="-0.05"/>
    <n v="313"/>
    <n v="0.1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8"/>
    <n v="0.06"/>
    <n v="0.89"/>
    <n v="252.4"/>
    <n v="0.04"/>
    <n v="0.81"/>
  </r>
  <r>
    <s v="FY25/26-Q2"/>
    <x v="40"/>
    <x v="0"/>
    <n v="7223"/>
    <n v="7.0000000000000007E-2"/>
    <n v="0.89"/>
    <n v="267.8"/>
    <n v="0.06"/>
    <n v="0.8"/>
  </r>
  <r>
    <s v="FY25/26-Q2"/>
    <x v="41"/>
    <x v="0"/>
    <n v="7343"/>
    <n v="0.02"/>
    <n v="0.86"/>
    <n v="277.8"/>
    <n v="0.04"/>
    <n v="0.84"/>
  </r>
  <r>
    <s v="FY25/26-Q3"/>
    <x v="42"/>
    <x v="0"/>
    <n v="7884"/>
    <n v="7.0000000000000007E-2"/>
    <n v="0.85"/>
    <n v="304.2"/>
    <n v="0.1"/>
    <n v="0.83"/>
  </r>
  <r>
    <s v="FY25/26-Q3"/>
    <x v="43"/>
    <x v="0"/>
    <n v="7950"/>
    <n v="0.01"/>
    <n v="0.85"/>
    <n v="297.89999999999998"/>
    <n v="-0.02"/>
    <n v="0.73"/>
  </r>
  <r>
    <s v="FY25/26-Q3"/>
    <x v="44"/>
    <x v="0"/>
    <n v="8270"/>
    <n v="0.04"/>
    <n v="0.87"/>
    <n v="320.7"/>
    <n v="0.08"/>
    <n v="0.75"/>
  </r>
  <r>
    <s v="FY25/26-Q4"/>
    <x v="45"/>
    <x v="0"/>
    <n v="8183"/>
    <n v="-0.01"/>
    <n v="0.86"/>
    <n v="308.89999999999998"/>
    <n v="-0.04"/>
    <n v="0.77"/>
  </r>
  <r>
    <s v="FY25/26-Q4"/>
    <x v="46"/>
    <x v="0"/>
    <n v="7653"/>
    <n v="-0.06"/>
    <n v="0.88"/>
    <n v="275.7"/>
    <n v="-0.11"/>
    <n v="0.81"/>
  </r>
  <r>
    <s v="FY25/26-Q4"/>
    <x v="47"/>
    <x v="0"/>
    <n v="8328"/>
    <n v="0.09"/>
    <n v="0.87"/>
    <n v="318.5"/>
    <n v="0.16"/>
    <n v="0.82"/>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900000000000006"/>
    <n v="0.11"/>
    <n v="0.21"/>
  </r>
  <r>
    <s v="FY25/26-Q1"/>
    <x v="38"/>
    <x v="1"/>
    <n v="768"/>
    <n v="-0.21"/>
    <n v="0.11"/>
    <n v="58.4"/>
    <n v="-0.19"/>
    <n v="0.19"/>
  </r>
  <r>
    <s v="FY25/26-Q2"/>
    <x v="39"/>
    <x v="1"/>
    <n v="688"/>
    <n v="-0.1"/>
    <n v="0.09"/>
    <n v="52.7"/>
    <n v="-0.1"/>
    <n v="0.17"/>
  </r>
  <r>
    <s v="FY25/26-Q2"/>
    <x v="40"/>
    <x v="1"/>
    <n v="765"/>
    <n v="0.11"/>
    <n v="0.09"/>
    <n v="60.2"/>
    <n v="0.14000000000000001"/>
    <n v="0.18"/>
  </r>
  <r>
    <s v="FY25/26-Q2"/>
    <x v="41"/>
    <x v="1"/>
    <n v="1061"/>
    <n v="0.39"/>
    <n v="0.12"/>
    <n v="46.9"/>
    <n v="-0.22"/>
    <n v="0.14000000000000001"/>
  </r>
  <r>
    <s v="FY25/26-Q3"/>
    <x v="42"/>
    <x v="1"/>
    <n v="1234"/>
    <n v="0.16"/>
    <n v="0.13"/>
    <n v="58.4"/>
    <n v="0.25"/>
    <n v="0.16"/>
  </r>
  <r>
    <s v="FY25/26-Q3"/>
    <x v="43"/>
    <x v="1"/>
    <n v="1253"/>
    <n v="0.02"/>
    <n v="0.13"/>
    <n v="102"/>
    <n v="0.75"/>
    <n v="0.25"/>
  </r>
  <r>
    <s v="FY25/26-Q3"/>
    <x v="44"/>
    <x v="1"/>
    <n v="1089"/>
    <n v="-0.13"/>
    <n v="0.11"/>
    <n v="99.1"/>
    <n v="-0.03"/>
    <n v="0.23"/>
  </r>
  <r>
    <s v="FY25/26-Q4"/>
    <x v="45"/>
    <x v="1"/>
    <n v="1180"/>
    <n v="0.08"/>
    <n v="0.12"/>
    <n v="86.7"/>
    <n v="-0.12"/>
    <n v="0.22"/>
  </r>
  <r>
    <s v="FY25/26-Q4"/>
    <x v="46"/>
    <x v="1"/>
    <n v="946"/>
    <n v="-0.2"/>
    <n v="0.11"/>
    <n v="61.3"/>
    <n v="-0.28999999999999998"/>
    <n v="0.18"/>
  </r>
  <r>
    <s v="FY25/26-Q4"/>
    <x v="47"/>
    <x v="1"/>
    <n v="1080"/>
    <n v="0.14000000000000001"/>
    <n v="0.11"/>
    <n v="61.6"/>
    <n v="0.01"/>
    <n v="0.16"/>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r>
    <s v="FY25/26-Q3"/>
    <x v="43"/>
    <x v="2"/>
    <n v="129"/>
    <n v="-0.01"/>
    <n v="0.01"/>
    <n v="6.3"/>
    <n v="0.11"/>
    <n v="0.02"/>
  </r>
  <r>
    <s v="FY25/26-Q3"/>
    <x v="44"/>
    <x v="2"/>
    <n v="141"/>
    <n v="0.09"/>
    <n v="0.01"/>
    <n v="5.8"/>
    <n v="-7.0000000000000007E-2"/>
    <n v="0.01"/>
  </r>
  <r>
    <s v="FY25/26-Q4"/>
    <x v="45"/>
    <x v="2"/>
    <n v="156"/>
    <n v="0.11"/>
    <n v="0.02"/>
    <n v="5.9"/>
    <n v="0.02"/>
    <n v="0.01"/>
  </r>
  <r>
    <s v="FY25/26-Q4"/>
    <x v="46"/>
    <x v="2"/>
    <n v="135"/>
    <n v="-0.14000000000000001"/>
    <n v="0.02"/>
    <n v="5.4"/>
    <n v="-0.1"/>
    <n v="0.02"/>
  </r>
  <r>
    <s v="FY25/26-Q4"/>
    <x v="47"/>
    <x v="2"/>
    <n v="183"/>
    <n v="0.36"/>
    <n v="0.02"/>
    <n v="6.9"/>
    <n v="0.28000000000000003"/>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7"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8">
      <pivotArea outline="0" collapsedLevelsAreSubtotals="1" fieldPosition="0">
        <references count="1">
          <reference field="4294967294" count="1" selected="0">
            <x v="1"/>
          </reference>
        </references>
      </pivotArea>
    </format>
    <format dxfId="7">
      <pivotArea outline="0" collapsedLevelsAreSubtotals="1" fieldPosition="0">
        <references count="1">
          <reference field="4294967294" count="1" selected="0">
            <x v="3"/>
          </reference>
        </references>
      </pivotArea>
    </format>
    <format dxfId="6">
      <pivotArea outline="0" collapsedLevelsAreSubtotals="1" fieldPosition="0">
        <references count="1">
          <reference field="4294967294" count="1" selected="0">
            <x v="7"/>
          </reference>
        </references>
      </pivotArea>
    </format>
    <format dxfId="5">
      <pivotArea outline="0" collapsedLevelsAreSubtotals="1" fieldPosition="0">
        <references count="1">
          <reference field="4294967294" count="1" selected="0">
            <x v="6"/>
          </reference>
        </references>
      </pivotArea>
    </format>
    <format dxfId="4">
      <pivotArea outline="0" collapsedLevelsAreSubtotals="1" fieldPosition="0">
        <references count="1">
          <reference field="4294967294" count="1" selected="0">
            <x v="0"/>
          </reference>
        </references>
      </pivotArea>
    </format>
    <format dxfId="3">
      <pivotArea dataOnly="0" labelOnly="1" outline="0" fieldPosition="0">
        <references count="1">
          <reference field="1" count="1">
            <x v="24"/>
          </reference>
        </references>
      </pivotArea>
    </format>
    <format dxfId="2">
      <pivotArea outline="0" collapsedLevelsAreSubtotals="1" fieldPosition="0">
        <references count="1">
          <reference field="4294967294" count="1" selected="0">
            <x v="5"/>
          </reference>
        </references>
      </pivotArea>
    </format>
    <format dxfId="1">
      <pivotArea dataOnly="0" labelOnly="1" outline="0" fieldPosition="0">
        <references count="1">
          <reference field="4294967294" count="8">
            <x v="0"/>
            <x v="1"/>
            <x v="2"/>
            <x v="3"/>
            <x v="4"/>
            <x v="5"/>
            <x v="6"/>
            <x v="7"/>
          </reference>
        </references>
      </pivotArea>
    </format>
    <format dxfId="0">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S20" firstHeaderRow="1" firstDataRow="2" firstDataCol="1"/>
  <pivotFields count="9">
    <pivotField compact="0" outline="0" showAll="0" defaultSubtotal="0"/>
    <pivotField name="Year Month" axis="axisRow" compact="0" outline="0" showAll="0" defaultSubtota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x="36"/>
        <item x="37"/>
        <item x="38"/>
        <item x="39"/>
        <item x="40"/>
        <item x="41"/>
        <item x="42"/>
        <item x="43"/>
        <item x="44"/>
        <item x="45"/>
        <item x="46"/>
        <item x="47"/>
      </items>
    </pivotField>
    <pivotField name="Product Category" axis="axisCol" compact="0" outline="0" showAll="0" defaultSubtotal="0">
      <items count="3">
        <item x="0"/>
        <item h="1" x="1"/>
        <item h="1"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5"/>
    </i>
    <i>
      <x v="36"/>
    </i>
    <i>
      <x v="37"/>
    </i>
    <i>
      <x v="38"/>
    </i>
    <i>
      <x v="39"/>
    </i>
    <i>
      <x v="40"/>
    </i>
    <i>
      <x v="41"/>
    </i>
    <i>
      <x v="42"/>
    </i>
    <i>
      <x v="43"/>
    </i>
    <i>
      <x v="44"/>
    </i>
    <i>
      <x v="45"/>
    </i>
    <i>
      <x v="46"/>
    </i>
    <i>
      <x v="47"/>
    </i>
    <i t="grand">
      <x/>
    </i>
  </rowItems>
  <colFields count="1">
    <field x="2"/>
  </colFields>
  <colItems count="2">
    <i>
      <x/>
    </i>
    <i t="grand">
      <x/>
    </i>
  </colItems>
  <dataFields count="1">
    <dataField name="Cash Wagers" fld="3" baseField="0" baseItem="0" numFmtId="166"/>
  </dataFields>
  <formats count="5">
    <format dxfId="13">
      <pivotArea outline="0" collapsedLevelsAreSubtotals="1" fieldPosition="0">
        <references count="1">
          <reference field="4294967294" count="1" selected="0">
            <x v="0"/>
          </reference>
        </references>
      </pivotArea>
    </format>
    <format dxfId="12">
      <pivotArea dataOnly="0" labelOnly="1" outline="0" fieldPosition="0">
        <references count="1">
          <reference field="4294967294" count="1">
            <x v="0"/>
          </reference>
        </references>
      </pivotArea>
    </format>
    <format dxfId="11">
      <pivotArea outline="0" collapsedLevelsAreSubtotals="1" fieldPosition="0">
        <references count="2">
          <reference field="4294967294" count="1" selected="0">
            <x v="0"/>
          </reference>
          <reference field="2" count="0" selected="0"/>
        </references>
      </pivotArea>
    </format>
    <format dxfId="10">
      <pivotArea dataOnly="0" labelOnly="1" outline="0" fieldPosition="0">
        <references count="1">
          <reference field="2" count="0"/>
        </references>
      </pivotArea>
    </format>
    <format dxfId="9">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7"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24">
      <pivotArea outline="0" collapsedLevelsAreSubtotals="1" fieldPosition="0">
        <references count="1">
          <reference field="4294967294" count="1" selected="0">
            <x v="2"/>
          </reference>
        </references>
      </pivotArea>
    </format>
    <format dxfId="23">
      <pivotArea outline="0" collapsedLevelsAreSubtotals="1" fieldPosition="0">
        <references count="1">
          <reference field="4294967294" count="1" selected="0">
            <x v="4"/>
          </reference>
        </references>
      </pivotArea>
    </format>
    <format dxfId="22">
      <pivotArea outline="0" collapsedLevelsAreSubtotals="1" fieldPosition="0">
        <references count="1">
          <reference field="4294967294" count="1" selected="0">
            <x v="5"/>
          </reference>
        </references>
      </pivotArea>
    </format>
    <format dxfId="21">
      <pivotArea outline="0" collapsedLevelsAreSubtotals="1" fieldPosition="0">
        <references count="1">
          <reference field="4294967294" count="1" selected="0">
            <x v="0"/>
          </reference>
        </references>
      </pivotArea>
    </format>
    <format dxfId="20">
      <pivotArea outline="0" collapsedLevelsAreSubtotals="1" fieldPosition="0">
        <references count="1">
          <reference field="4294967294" count="1" selected="0">
            <x v="1"/>
          </reference>
        </references>
      </pivotArea>
    </format>
    <format dxfId="19">
      <pivotArea dataOnly="0" labelOnly="1" outline="0" fieldPosition="0">
        <references count="1">
          <reference field="1" count="1">
            <x v="24"/>
          </reference>
        </references>
      </pivotArea>
    </format>
    <format dxfId="18">
      <pivotArea outline="0" collapsedLevelsAreSubtotals="1" fieldPosition="0">
        <references count="1">
          <reference field="4294967294" count="1" selected="0">
            <x v="3"/>
          </reference>
        </references>
      </pivotArea>
    </format>
    <format dxfId="17">
      <pivotArea field="2" type="button" dataOnly="0" labelOnly="1" outline="0" axis="axisRow" fieldPosition="0"/>
    </format>
    <format dxfId="16">
      <pivotArea dataOnly="0" labelOnly="1" outline="0" fieldPosition="0">
        <references count="1">
          <reference field="4294967294" count="6">
            <x v="0"/>
            <x v="1"/>
            <x v="2"/>
            <x v="3"/>
            <x v="4"/>
            <x v="5"/>
          </reference>
        </references>
      </pivotArea>
    </format>
    <format dxfId="15">
      <pivotArea outline="0" fieldPosition="0">
        <references count="2">
          <reference field="4294967294" count="1" selected="0">
            <x v="3"/>
          </reference>
          <reference field="2" count="0" selected="0"/>
        </references>
      </pivotArea>
    </format>
    <format dxfId="14">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x="36"/>
        <item x="37"/>
        <item x="38"/>
        <item x="39"/>
        <item x="40"/>
        <item x="41"/>
        <item x="42"/>
        <item x="43"/>
        <item x="44"/>
        <item x="45"/>
        <item x="46"/>
        <item x="47"/>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5"/>
    </i>
    <i>
      <x v="36"/>
    </i>
    <i>
      <x v="37"/>
    </i>
    <i>
      <x v="38"/>
    </i>
    <i>
      <x v="39"/>
    </i>
    <i>
      <x v="40"/>
    </i>
    <i>
      <x v="41"/>
    </i>
    <i>
      <x v="42"/>
    </i>
    <i>
      <x v="43"/>
    </i>
    <i>
      <x v="44"/>
    </i>
    <i>
      <x v="45"/>
    </i>
    <i>
      <x v="46"/>
    </i>
    <i>
      <x v="47"/>
    </i>
    <i t="grand">
      <x/>
    </i>
  </rowItems>
  <colFields count="1">
    <field x="-2"/>
  </colFields>
  <colItems count="2">
    <i>
      <x/>
    </i>
    <i i="1">
      <x v="1"/>
    </i>
  </colItems>
  <dataFields count="2">
    <dataField name="Cash Wagers" fld="2" baseField="1" baseItem="13"/>
    <dataField name="NAGGR" fld="4" baseField="1" baseItem="13"/>
  </dataFields>
  <formats count="2">
    <format dxfId="26">
      <pivotArea outline="0" collapsedLevelsAreSubtotals="1" fieldPosition="0"/>
    </format>
    <format dxfId="25">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0"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x="36"/>
        <item x="37"/>
        <item x="38"/>
        <item x="39"/>
        <item x="40"/>
        <item x="41"/>
        <item x="42"/>
        <item x="43"/>
        <item x="44"/>
        <item x="45"/>
        <item x="46"/>
        <item x="47"/>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5"/>
    </i>
    <i>
      <x v="36"/>
    </i>
    <i>
      <x v="37"/>
    </i>
    <i>
      <x v="38"/>
    </i>
    <i>
      <x v="39"/>
    </i>
    <i>
      <x v="40"/>
    </i>
    <i>
      <x v="41"/>
    </i>
    <i>
      <x v="42"/>
    </i>
    <i>
      <x v="43"/>
    </i>
    <i>
      <x v="44"/>
    </i>
    <i>
      <x v="45"/>
    </i>
    <i>
      <x v="46"/>
    </i>
    <i>
      <x v="47"/>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29">
      <pivotArea outline="0" collapsedLevelsAreSubtotals="1" fieldPosition="0"/>
    </format>
    <format dxfId="28">
      <pivotArea outline="0" fieldPosition="0">
        <references count="1">
          <reference field="4294967294" count="1" selected="0">
            <x v="0"/>
          </reference>
        </references>
      </pivotArea>
    </format>
    <format dxfId="27">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x="36"/>
        <item x="37"/>
        <item x="38"/>
        <item x="39"/>
        <item x="40"/>
        <item x="41"/>
        <item x="42"/>
        <item x="43"/>
        <item x="44"/>
        <item x="45"/>
        <item x="46"/>
        <item x="47"/>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5"/>
    </i>
    <i>
      <x v="36"/>
    </i>
    <i>
      <x v="37"/>
    </i>
    <i>
      <x v="38"/>
    </i>
    <i>
      <x v="39"/>
    </i>
    <i>
      <x v="40"/>
    </i>
    <i>
      <x v="41"/>
    </i>
    <i>
      <x v="42"/>
    </i>
    <i>
      <x v="43"/>
    </i>
    <i>
      <x v="44"/>
    </i>
    <i>
      <x v="45"/>
    </i>
    <i>
      <x v="46"/>
    </i>
    <i>
      <x v="47"/>
    </i>
  </rowItems>
  <colFields count="1">
    <field x="2"/>
  </colFields>
  <colItems count="3">
    <i>
      <x/>
    </i>
    <i>
      <x v="1"/>
    </i>
    <i>
      <x v="2"/>
    </i>
  </colItems>
  <dataFields count="1">
    <dataField name="Cash Wagers Market Share %" fld="5" baseField="0" baseItem="0" numFmtId="9"/>
  </dataFields>
  <formats count="2">
    <format dxfId="31">
      <pivotArea outline="0" collapsedLevelsAreSubtotals="1" fieldPosition="0"/>
    </format>
    <format dxfId="30">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x="36"/>
        <item x="37"/>
        <item x="38"/>
        <item x="39"/>
        <item x="40"/>
        <item x="41"/>
        <item x="42"/>
        <item x="43"/>
        <item x="44"/>
        <item x="45"/>
        <item x="46"/>
        <item x="47"/>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5"/>
    </i>
    <i>
      <x v="36"/>
    </i>
    <i>
      <x v="37"/>
    </i>
    <i>
      <x v="38"/>
    </i>
    <i>
      <x v="39"/>
    </i>
    <i>
      <x v="40"/>
    </i>
    <i>
      <x v="41"/>
    </i>
    <i>
      <x v="42"/>
    </i>
    <i>
      <x v="43"/>
    </i>
    <i>
      <x v="44"/>
    </i>
    <i>
      <x v="45"/>
    </i>
    <i>
      <x v="46"/>
    </i>
    <i>
      <x v="47"/>
    </i>
  </rowItems>
  <colFields count="1">
    <field x="2"/>
  </colFields>
  <colItems count="3">
    <i>
      <x/>
    </i>
    <i>
      <x v="1"/>
    </i>
    <i>
      <x v="2"/>
    </i>
  </colItems>
  <dataFields count="1">
    <dataField name="NAGGR Market Share %" fld="8" baseField="0" baseItem="0"/>
  </dataFields>
  <formats count="2">
    <format dxfId="33">
      <pivotArea outline="0" collapsedLevelsAreSubtotals="1" fieldPosition="0"/>
    </format>
    <format dxfId="32">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D20" firstHeaderRow="1" firstDataRow="2" firstDataCol="1"/>
  <pivotFields count="9">
    <pivotField compact="0" outline="0" showAll="0" defaultSubtotal="0"/>
    <pivotField name="Year Month" axis="axisRow" compact="0" outline="0" showAll="0" defaultSubtota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x="35"/>
        <item x="36"/>
        <item x="37"/>
        <item x="38"/>
        <item x="39"/>
        <item x="40"/>
        <item x="41"/>
        <item x="42"/>
        <item x="43"/>
        <item x="44"/>
        <item x="45"/>
        <item x="46"/>
        <item x="47"/>
      </items>
    </pivotField>
    <pivotField name="Product Category" axis="axisCol" compact="0" outline="0" showAll="0" defaultSubtotal="0">
      <items count="3">
        <item x="0"/>
        <item h="1" x="1"/>
        <item h="1"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5"/>
    </i>
    <i>
      <x v="36"/>
    </i>
    <i>
      <x v="37"/>
    </i>
    <i>
      <x v="38"/>
    </i>
    <i>
      <x v="39"/>
    </i>
    <i>
      <x v="40"/>
    </i>
    <i>
      <x v="41"/>
    </i>
    <i>
      <x v="42"/>
    </i>
    <i>
      <x v="43"/>
    </i>
    <i>
      <x v="44"/>
    </i>
    <i>
      <x v="45"/>
    </i>
    <i>
      <x v="46"/>
    </i>
    <i>
      <x v="47"/>
    </i>
    <i t="grand">
      <x/>
    </i>
  </rowItems>
  <colFields count="1">
    <field x="2"/>
  </colFields>
  <colItems count="2">
    <i>
      <x/>
    </i>
    <i t="grand">
      <x/>
    </i>
  </colItems>
  <dataFields count="1">
    <dataField name="NAGGR" fld="6" baseField="0" baseItem="0" numFmtId="167"/>
  </dataFields>
  <formats count="3">
    <format dxfId="36">
      <pivotArea outline="0" collapsedLevelsAreSubtotals="1" fieldPosition="0"/>
    </format>
    <format dxfId="35">
      <pivotArea dataOnly="0" labelOnly="1" outline="0" fieldPosition="0">
        <references count="1">
          <reference field="2" count="0"/>
        </references>
      </pivotArea>
    </format>
    <format dxfId="34">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i x="0" s="1"/>
        <i x="2"/>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8">
        <i x="0"/>
        <i x="1"/>
        <i x="2"/>
        <i x="3"/>
        <i x="4"/>
        <i x="5"/>
        <i x="6"/>
        <i x="7"/>
        <i x="8"/>
        <i x="9"/>
        <i x="10"/>
        <i x="11"/>
        <i x="12"/>
        <i x="13"/>
        <i x="14"/>
        <i x="15"/>
        <i x="16"/>
        <i x="17"/>
        <i x="18"/>
        <i x="19"/>
        <i x="20"/>
        <i x="21"/>
        <i x="22"/>
        <i x="23"/>
        <i x="24"/>
        <i x="25"/>
        <i x="26"/>
        <i x="27"/>
        <i x="28"/>
        <i x="29"/>
        <i x="30"/>
        <i x="31"/>
        <i x="32"/>
        <i x="33"/>
        <i x="34"/>
        <i x="35" s="1"/>
        <i x="36" s="1"/>
        <i x="37" s="1"/>
        <i x="38" s="1"/>
        <i x="39" s="1"/>
        <i x="40" s="1"/>
        <i x="41" s="1"/>
        <i x="42" s="1"/>
        <i x="43" s="1"/>
        <i x="44" s="1"/>
        <i x="45" s="1"/>
        <i x="46" s="1"/>
        <i x="47"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8">
        <i x="0"/>
        <i x="1"/>
        <i x="2"/>
        <i x="3"/>
        <i x="4"/>
        <i x="5"/>
        <i x="6"/>
        <i x="7"/>
        <i x="8"/>
        <i x="9"/>
        <i x="10"/>
        <i x="11"/>
        <i x="12"/>
        <i x="13"/>
        <i x="14"/>
        <i x="15"/>
        <i x="16"/>
        <i x="17"/>
        <i x="18"/>
        <i x="19"/>
        <i x="20"/>
        <i x="21"/>
        <i x="22"/>
        <i x="23"/>
        <i x="24"/>
        <i x="25"/>
        <i x="26"/>
        <i x="27"/>
        <i x="28"/>
        <i x="29"/>
        <i x="30"/>
        <i x="31"/>
        <i x="32"/>
        <i x="33"/>
        <i x="34"/>
        <i x="35" s="1"/>
        <i x="36" s="1"/>
        <i x="37" s="1"/>
        <i x="38" s="1"/>
        <i x="39" s="1"/>
        <i x="40" s="1"/>
        <i x="41" s="1"/>
        <i x="42" s="1"/>
        <i x="43" s="1"/>
        <i x="44" s="1"/>
        <i x="45" s="1"/>
        <i x="46" s="1"/>
        <i x="47"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rowHeight="288925"/>
  <slicer name="YearMonth 1" xr10:uid="{67825467-959F-4B0E-A335-DA8583CE9B70}" cache="Slicer_YearMonth1" caption="YearMonth" startItem="35"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9"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51" tableType="queryTable" totalsRowShown="0">
  <autoFilter ref="A3:J51" xr:uid="{3AA522F6-D482-4058-9710-961DEE02E504}">
    <filterColumn colId="0">
      <filters>
        <filter val="FY25Q4"/>
        <filter val="FY26Q4"/>
      </filters>
    </filterColumn>
  </autoFilter>
  <tableColumns count="10">
    <tableColumn id="1" xr3:uid="{8BDAE4C0-1A49-4B9A-8200-7C330CB7DB44}" uniqueName="1" name="FiscalYearQuarter" queryTableFieldId="19" dataDxfId="46" dataCellStyle="Percent"/>
    <tableColumn id="2" xr3:uid="{FB18762A-ED40-4BF9-9835-E1C90D24E572}" uniqueName="2" name="YearMonth" queryTableFieldId="2" dataDxfId="45"/>
    <tableColumn id="5" xr3:uid="{41F5A431-D8A1-4097-B12A-223B7CE4C48F}" uniqueName="5" name="CashWagers(M)" queryTableFieldId="5" dataDxfId="44" dataCellStyle="Currency"/>
    <tableColumn id="6" xr3:uid="{6CAE8EAD-ED63-4204-9D28-23D2E9F333A2}" uniqueName="6" name="CashWagersMoM%" queryTableFieldId="6" dataDxfId="43" dataCellStyle="Percent"/>
    <tableColumn id="9" xr3:uid="{25B0C1DA-A1C4-4448-AC01-3B616892A585}" uniqueName="9" name="NAGGR(M)" queryTableFieldId="9" dataDxfId="42" dataCellStyle="Percent"/>
    <tableColumn id="10" xr3:uid="{237FC4D1-570C-40CD-85F9-C9B66E51B0CA}" uniqueName="10" name="NAGGRMoM%" queryTableFieldId="10" dataDxfId="41" dataCellStyle="Percent"/>
    <tableColumn id="7" xr3:uid="{B725319A-9465-444B-A90A-32C8840AB1D6}" uniqueName="7" name="ActivePlayerAccounts(K)" queryTableFieldId="29" dataDxfId="40" dataCellStyle="Percent"/>
    <tableColumn id="8" xr3:uid="{D5248877-6BBF-4DD9-98E9-3998202CBF51}" uniqueName="8" name="ActivePlayerAccountsMoM%" queryTableFieldId="30" dataDxfId="39" dataCellStyle="Percent"/>
    <tableColumn id="11" xr3:uid="{9348CD4E-D2A2-4DC2-89D6-77707652A88A}" uniqueName="11" name="ARPPA($)" queryTableFieldId="11" dataDxfId="38"/>
    <tableColumn id="12" xr3:uid="{E3828B96-B710-40D8-9C71-33671077ABF8}" uniqueName="12" name="ARPPAMoM%" queryTableFieldId="12" dataDxfId="37"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47" tableType="queryTable" totalsRowShown="0">
  <autoFilter ref="A3:I147" xr:uid="{AC9770CA-C570-4CD7-877C-446DEE982796}"/>
  <tableColumns count="9">
    <tableColumn id="1" xr3:uid="{DD72B070-BC0E-4DC3-83AD-B65C36BBE86E}" uniqueName="1" name="FiscalYearQuarter" queryTableFieldId="1" dataDxfId="55"/>
    <tableColumn id="2" xr3:uid="{9C32541A-C9FF-48C5-8109-1C1C99081EC8}" uniqueName="2" name="YearMonth" queryTableFieldId="2" dataDxfId="54"/>
    <tableColumn id="3" xr3:uid="{D5D8BA1B-BABD-4F06-9A1A-042E9309A5BE}" uniqueName="3" name="ProductCategory" queryTableFieldId="3" dataDxfId="53"/>
    <tableColumn id="4" xr3:uid="{547E01FF-FF88-4C22-B577-A838AA72C4BB}" uniqueName="4" name="CashWagers(M)" queryTableFieldId="4" dataDxfId="52" dataCellStyle="Comma"/>
    <tableColumn id="5" xr3:uid="{D0037EC2-B60A-4455-B50E-E4BE147F5E06}" uniqueName="5" name="CashWagersMoM%" queryTableFieldId="5" dataDxfId="51"/>
    <tableColumn id="6" xr3:uid="{68ED0D1D-8B78-4DCC-A9DD-4025585C4B0B}" uniqueName="6" name="CashWagersMarketShare%" queryTableFieldId="6" dataDxfId="50"/>
    <tableColumn id="7" xr3:uid="{BF74B0C6-8545-4192-9435-47B6FA860D36}" uniqueName="7" name="NAGGR(M)" queryTableFieldId="7" dataDxfId="49"/>
    <tableColumn id="8" xr3:uid="{6C79F50C-4E40-46DC-A38D-9599F16F9715}" uniqueName="8" name="NAGGRMoM%" queryTableFieldId="8" dataDxfId="48"/>
    <tableColumn id="9" xr3:uid="{99AD0579-923C-441B-9B76-37A17D5A4BFC}" uniqueName="9" name="NAGGRMarketShare%" queryTableFieldId="9" dataDxfId="47"/>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46141</v>
      </c>
      <c r="G3" s="26" t="s">
        <v>2</v>
      </c>
      <c r="H3" s="11">
        <v>44655</v>
      </c>
    </row>
    <row r="4" spans="1:11">
      <c r="A4" s="26" t="s">
        <v>3</v>
      </c>
      <c r="B4" s="11">
        <v>46136</v>
      </c>
      <c r="G4" s="26" t="s">
        <v>4</v>
      </c>
      <c r="H4" s="11">
        <v>46112</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s="64" t="s">
        <v>31</v>
      </c>
    </row>
    <row r="39" spans="1:1">
      <c r="A39" t="s">
        <v>32</v>
      </c>
    </row>
    <row r="40" spans="1:1">
      <c r="A40" t="s">
        <v>33</v>
      </c>
    </row>
    <row r="41" spans="1:1">
      <c r="A41" t="s">
        <v>34</v>
      </c>
    </row>
    <row r="42" spans="1:1">
      <c r="A42" t="s">
        <v>35</v>
      </c>
    </row>
    <row r="43" spans="1:1">
      <c r="A43" t="s">
        <v>36</v>
      </c>
    </row>
    <row r="44" spans="1:1">
      <c r="A44" s="6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D10" sqref="D10"/>
    </sheetView>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186</v>
      </c>
      <c r="B1" s="13"/>
      <c r="C1" s="13"/>
      <c r="D1" s="13"/>
      <c r="E1" s="13"/>
      <c r="F1" s="13"/>
      <c r="G1" s="13"/>
      <c r="H1" s="13"/>
      <c r="I1" s="13"/>
      <c r="J1" s="13"/>
      <c r="K1" s="13"/>
      <c r="L1" s="13"/>
      <c r="M1" s="13"/>
      <c r="N1" s="13"/>
    </row>
    <row r="3" spans="1:14" ht="15" thickBot="1">
      <c r="A3" s="6" t="s">
        <v>39</v>
      </c>
      <c r="B3" s="7" t="s">
        <v>40</v>
      </c>
      <c r="C3" s="7" t="s">
        <v>41</v>
      </c>
      <c r="D3" s="7" t="s">
        <v>42</v>
      </c>
    </row>
    <row r="4" spans="1:14">
      <c r="A4" s="3" t="s">
        <v>43</v>
      </c>
      <c r="B4" s="39">
        <f>GETPIVOTDATA("Cash Wagers (M)",'(Hidden) Tables for Charts'!$AM$7)</f>
        <v>9591</v>
      </c>
      <c r="C4" s="27" t="s">
        <v>44</v>
      </c>
      <c r="D4" s="5">
        <f>GETPIVOTDATA("Cash Wagers MoM %",'(Hidden) Tables for Charts'!$AM$7)</f>
        <v>0.1</v>
      </c>
    </row>
    <row r="5" spans="1:14">
      <c r="A5" s="3" t="s">
        <v>45</v>
      </c>
      <c r="B5" s="61">
        <f>GETPIVOTDATA("NAGGR (M)",'(Hidden) Tables for Charts'!$AM$7)</f>
        <v>387</v>
      </c>
      <c r="C5" s="28" t="s">
        <v>44</v>
      </c>
      <c r="D5" s="1">
        <f>GETPIVOTDATA("NAGGR MoM %",'(Hidden) Tables for Charts'!$AM$7)</f>
        <v>0.13</v>
      </c>
    </row>
    <row r="6" spans="1:14">
      <c r="A6" t="s">
        <v>46</v>
      </c>
      <c r="B6" s="39">
        <f>GETPIVOTDATA("Active Player Accounts (K)",'(Hidden) Tables for Charts'!$AM$7)</f>
        <v>1235</v>
      </c>
      <c r="C6" s="28" t="s">
        <v>47</v>
      </c>
      <c r="D6" s="1">
        <f>GETPIVOTDATA("Active Player Accounts MoM %",'(Hidden) Tables for Charts'!$AM$7)</f>
        <v>-0.05</v>
      </c>
    </row>
    <row r="7" spans="1:14">
      <c r="A7" t="s">
        <v>48</v>
      </c>
      <c r="B7" s="39">
        <f>GETPIVOTDATA("ARPPA ($)",'(Hidden) Tables for Charts'!$AM$7)</f>
        <v>313</v>
      </c>
      <c r="C7" s="28" t="s">
        <v>49</v>
      </c>
      <c r="D7" s="1">
        <f>GETPIVOTDATA("ARPPA MoM %",'(Hidden) Tables for Charts'!$AM$7)</f>
        <v>0.19</v>
      </c>
    </row>
    <row r="9" spans="1:14" ht="15" thickBot="1">
      <c r="A9" s="6" t="s">
        <v>50</v>
      </c>
      <c r="B9" s="7" t="s">
        <v>40</v>
      </c>
      <c r="C9" s="7" t="s">
        <v>41</v>
      </c>
      <c r="D9" s="7" t="s">
        <v>42</v>
      </c>
      <c r="E9" s="40" t="s">
        <v>51</v>
      </c>
    </row>
    <row r="10" spans="1:14">
      <c r="A10" t="s">
        <v>52</v>
      </c>
      <c r="B10" s="42">
        <f>GETPIVOTDATA("Cash Wagers (M)",'(Hidden) Tables for Charts'!$AM$14,"Product Category","CASINO")</f>
        <v>8328</v>
      </c>
      <c r="C10" s="27" t="s">
        <v>44</v>
      </c>
      <c r="D10" s="5">
        <f>GETPIVOTDATA("Cash Wagers MoM %",'(Hidden) Tables for Charts'!$AM$14,"Product Category","CASINO")</f>
        <v>0.09</v>
      </c>
      <c r="E10" s="1">
        <f>GETPIVOTDATA("Cash Wagers Market Share %",'(Hidden) Tables for Charts'!$AM$14,"Product Category","CASINO")</f>
        <v>0.87</v>
      </c>
    </row>
    <row r="11" spans="1:14">
      <c r="A11" t="s">
        <v>53</v>
      </c>
      <c r="B11" s="39">
        <f>GETPIVOTDATA("Cash Wagers (M)",'(Hidden) Tables for Charts'!$AM$14,"Product Category","BETTING")</f>
        <v>1080</v>
      </c>
      <c r="C11" s="27" t="s">
        <v>44</v>
      </c>
      <c r="D11" s="1">
        <f>GETPIVOTDATA("Cash Wagers MoM %",'(Hidden) Tables for Charts'!$AM$14,"Product Category","BETTING")</f>
        <v>0.14000000000000001</v>
      </c>
      <c r="E11" s="1">
        <f>GETPIVOTDATA("Cash Wagers Market Share %",'(Hidden) Tables for Charts'!$AM$14,"Product Category","BETTING")</f>
        <v>0.11</v>
      </c>
    </row>
    <row r="12" spans="1:14">
      <c r="A12" t="s">
        <v>54</v>
      </c>
      <c r="B12" s="39">
        <f>GETPIVOTDATA("Cash Wagers (M)",'(Hidden) Tables for Charts'!$AM$14,"Product Category","P2P POKER")</f>
        <v>183</v>
      </c>
      <c r="C12" s="27" t="s">
        <v>44</v>
      </c>
      <c r="D12" s="1">
        <f>GETPIVOTDATA("Cash Wagers MoM %",'(Hidden) Tables for Charts'!$AM$14,"Product Category","P2P POKER")</f>
        <v>0.36</v>
      </c>
      <c r="E12" s="1">
        <f>GETPIVOTDATA("Cash Wagers Market Share %",'(Hidden) Tables for Charts'!$AM$14,"Product Category","P2P POKER")</f>
        <v>0.02</v>
      </c>
    </row>
    <row r="13" spans="1:14">
      <c r="D13" s="1"/>
    </row>
    <row r="14" spans="1:14" ht="15" thickBot="1">
      <c r="A14" s="6" t="s">
        <v>55</v>
      </c>
      <c r="B14" s="7" t="s">
        <v>40</v>
      </c>
      <c r="C14" s="7" t="s">
        <v>41</v>
      </c>
      <c r="D14" s="7" t="s">
        <v>42</v>
      </c>
      <c r="E14" s="40" t="s">
        <v>51</v>
      </c>
    </row>
    <row r="15" spans="1:14">
      <c r="A15" t="s">
        <v>52</v>
      </c>
      <c r="B15" s="61">
        <f>GETPIVOTDATA("NAGGR (M)",'(Hidden) Tables for Charts'!$AM$14,"Product Category","CASINO")</f>
        <v>318.5</v>
      </c>
      <c r="C15" s="27" t="s">
        <v>44</v>
      </c>
      <c r="D15" s="5">
        <f>GETPIVOTDATA("NAGGR MoM %",'(Hidden) Tables for Charts'!$AM$14,"Product Category","CASINO")</f>
        <v>0.16</v>
      </c>
      <c r="E15" s="1">
        <f>GETPIVOTDATA("NAGGR Market Share %",'(Hidden) Tables for Charts'!$AM$14,"Product Category","CASINO")</f>
        <v>0.82</v>
      </c>
    </row>
    <row r="16" spans="1:14">
      <c r="A16" t="s">
        <v>53</v>
      </c>
      <c r="B16" s="61">
        <f>GETPIVOTDATA("NAGGR (M)",'(Hidden) Tables for Charts'!$AM$14,"Product Category","BETTING")</f>
        <v>61.6</v>
      </c>
      <c r="C16" s="27" t="s">
        <v>44</v>
      </c>
      <c r="D16" s="1">
        <f>GETPIVOTDATA("NAGGR MoM %",'(Hidden) Tables for Charts'!$AM$14,"Product Category","BETTING")</f>
        <v>0.01</v>
      </c>
      <c r="E16" s="1">
        <f>GETPIVOTDATA("NAGGR Market Share %",'(Hidden) Tables for Charts'!$AM$14,"Product Category","BETTING")</f>
        <v>0.16</v>
      </c>
    </row>
    <row r="17" spans="1:14">
      <c r="A17" t="s">
        <v>54</v>
      </c>
      <c r="B17" s="61">
        <f>GETPIVOTDATA("NAGGR (M)",'(Hidden) Tables for Charts'!$AM$14,"Product Category","P2P POKER")</f>
        <v>6.9</v>
      </c>
      <c r="C17" s="27" t="s">
        <v>44</v>
      </c>
      <c r="D17" s="1">
        <f>GETPIVOTDATA("NAGGR MoM %",'(Hidden) Tables for Charts'!$AM$14,"Product Category","P2P POKER")</f>
        <v>0.28000000000000003</v>
      </c>
      <c r="E17" s="1">
        <f>GETPIVOTDATA("NAGGR Market Share %",'(Hidden) Tables for Charts'!$AM$14,"Product Category","P2P POKER")</f>
        <v>0.02</v>
      </c>
    </row>
    <row r="18" spans="1:14">
      <c r="D18" s="1"/>
    </row>
    <row r="19" spans="1:14" ht="18">
      <c r="A19" s="46" t="s">
        <v>56</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57</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56"/>
  <sheetViews>
    <sheetView topLeftCell="A25" workbookViewId="0">
      <selection activeCell="A39" sqref="A39:J51"/>
    </sheetView>
  </sheetViews>
  <sheetFormatPr baseColWidth="10" defaultColWidth="8.83203125" defaultRowHeight="14"/>
  <cols>
    <col min="1" max="1" width="17.83203125" bestFit="1" customWidth="1"/>
    <col min="2" max="2" width="12.1640625" bestFit="1" customWidth="1"/>
    <col min="3" max="3" width="16" style="37" bestFit="1" customWidth="1"/>
    <col min="4" max="4" width="19.1640625" style="2" bestFit="1" customWidth="1"/>
    <col min="5" max="5" width="12.1640625" style="60" bestFit="1" customWidth="1"/>
    <col min="6" max="6" width="15.33203125" style="2" bestFit="1" customWidth="1"/>
    <col min="7" max="7" width="23" style="28" bestFit="1" customWidth="1"/>
    <col min="8" max="8" width="26.83203125" style="2" bestFit="1" customWidth="1"/>
    <col min="9" max="9" width="10.83203125" style="2" bestFit="1" customWidth="1"/>
    <col min="10" max="10" width="14.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58</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59</v>
      </c>
      <c r="B3" s="13" t="s">
        <v>60</v>
      </c>
      <c r="C3" s="36" t="s">
        <v>61</v>
      </c>
      <c r="D3" s="30" t="s">
        <v>62</v>
      </c>
      <c r="E3" s="35" t="s">
        <v>63</v>
      </c>
      <c r="F3" s="29" t="s">
        <v>64</v>
      </c>
      <c r="G3" s="57" t="s">
        <v>65</v>
      </c>
      <c r="H3" s="54" t="s">
        <v>66</v>
      </c>
      <c r="I3" s="38" t="s">
        <v>67</v>
      </c>
      <c r="J3" s="32" t="s">
        <v>68</v>
      </c>
      <c r="K3"/>
      <c r="L3"/>
      <c r="M3"/>
      <c r="N3"/>
      <c r="O3"/>
      <c r="P3"/>
      <c r="Q3"/>
      <c r="S3"/>
    </row>
    <row r="4" spans="1:23" hidden="1">
      <c r="A4" s="55" t="s">
        <v>169</v>
      </c>
      <c r="B4" t="s">
        <v>70</v>
      </c>
      <c r="C4" s="37">
        <v>1079</v>
      </c>
      <c r="E4" s="62">
        <v>43.9</v>
      </c>
      <c r="G4" s="58">
        <v>277</v>
      </c>
      <c r="I4" s="17">
        <v>158</v>
      </c>
      <c r="K4"/>
      <c r="L4"/>
      <c r="M4"/>
      <c r="N4"/>
      <c r="O4"/>
      <c r="P4"/>
      <c r="Q4"/>
      <c r="S4"/>
    </row>
    <row r="5" spans="1:23" hidden="1">
      <c r="A5" s="55" t="s">
        <v>169</v>
      </c>
      <c r="B5" t="s">
        <v>71</v>
      </c>
      <c r="C5" s="37">
        <v>1471</v>
      </c>
      <c r="D5" s="2">
        <v>0.36</v>
      </c>
      <c r="E5" s="62">
        <v>57.5</v>
      </c>
      <c r="F5" s="2">
        <v>0.31</v>
      </c>
      <c r="G5" s="58">
        <v>310</v>
      </c>
      <c r="H5" s="2">
        <v>0.12</v>
      </c>
      <c r="I5" s="17">
        <v>185</v>
      </c>
      <c r="J5" s="2">
        <v>0.17</v>
      </c>
      <c r="K5"/>
      <c r="L5"/>
      <c r="M5"/>
      <c r="N5"/>
      <c r="O5"/>
      <c r="P5"/>
      <c r="Q5"/>
      <c r="S5"/>
    </row>
    <row r="6" spans="1:23" hidden="1">
      <c r="A6" s="55" t="s">
        <v>169</v>
      </c>
      <c r="B6" t="s">
        <v>72</v>
      </c>
      <c r="C6" s="37">
        <v>1525</v>
      </c>
      <c r="D6" s="2">
        <v>0.04</v>
      </c>
      <c r="E6" s="62">
        <v>60.9</v>
      </c>
      <c r="F6" s="2">
        <v>0.06</v>
      </c>
      <c r="G6" s="58">
        <v>299</v>
      </c>
      <c r="H6" s="2">
        <v>-0.04</v>
      </c>
      <c r="I6" s="17">
        <v>203</v>
      </c>
      <c r="J6" s="2">
        <v>0.1</v>
      </c>
      <c r="K6"/>
      <c r="L6"/>
      <c r="M6"/>
      <c r="N6"/>
      <c r="O6"/>
      <c r="P6"/>
      <c r="Q6"/>
      <c r="S6"/>
    </row>
    <row r="7" spans="1:23" hidden="1">
      <c r="A7" s="55" t="s">
        <v>170</v>
      </c>
      <c r="B7" t="s">
        <v>74</v>
      </c>
      <c r="C7" s="37">
        <v>1685</v>
      </c>
      <c r="D7" s="2">
        <v>0.11</v>
      </c>
      <c r="E7" s="62">
        <v>67.5</v>
      </c>
      <c r="F7" s="2">
        <v>0.11</v>
      </c>
      <c r="G7" s="58">
        <v>274</v>
      </c>
      <c r="H7" s="2">
        <v>-0.09</v>
      </c>
      <c r="I7" s="17">
        <v>247</v>
      </c>
      <c r="J7" s="2">
        <v>0.21</v>
      </c>
      <c r="K7"/>
      <c r="L7"/>
      <c r="M7"/>
      <c r="N7"/>
      <c r="O7"/>
      <c r="P7"/>
      <c r="Q7"/>
      <c r="S7"/>
    </row>
    <row r="8" spans="1:23" hidden="1">
      <c r="A8" s="55" t="s">
        <v>170</v>
      </c>
      <c r="B8" t="s">
        <v>75</v>
      </c>
      <c r="C8" s="37">
        <v>1984</v>
      </c>
      <c r="D8" s="2">
        <v>0.18</v>
      </c>
      <c r="E8" s="62">
        <v>88.1</v>
      </c>
      <c r="F8" s="2">
        <v>0.31</v>
      </c>
      <c r="G8" s="58">
        <v>331</v>
      </c>
      <c r="H8" s="2">
        <v>0.21</v>
      </c>
      <c r="I8" s="17">
        <v>266</v>
      </c>
      <c r="J8" s="2">
        <v>0.08</v>
      </c>
      <c r="K8"/>
      <c r="L8"/>
      <c r="M8"/>
      <c r="N8"/>
      <c r="O8"/>
      <c r="P8"/>
      <c r="Q8"/>
      <c r="S8"/>
    </row>
    <row r="9" spans="1:23" hidden="1">
      <c r="A9" s="55" t="s">
        <v>170</v>
      </c>
      <c r="B9" t="s">
        <v>76</v>
      </c>
      <c r="C9" s="37">
        <v>2413</v>
      </c>
      <c r="D9" s="2">
        <v>0.22</v>
      </c>
      <c r="E9" s="62">
        <v>108.2</v>
      </c>
      <c r="F9" s="2">
        <v>0.23</v>
      </c>
      <c r="G9" s="58">
        <v>475</v>
      </c>
      <c r="H9" s="2">
        <v>0.44</v>
      </c>
      <c r="I9" s="17">
        <v>228</v>
      </c>
      <c r="J9" s="2">
        <v>-0.15</v>
      </c>
      <c r="K9"/>
      <c r="L9"/>
      <c r="M9"/>
      <c r="N9"/>
      <c r="O9"/>
      <c r="P9"/>
      <c r="Q9"/>
      <c r="S9"/>
    </row>
    <row r="10" spans="1:23" hidden="1">
      <c r="A10" s="55" t="s">
        <v>171</v>
      </c>
      <c r="B10" t="s">
        <v>78</v>
      </c>
      <c r="C10" s="37">
        <v>3131</v>
      </c>
      <c r="D10" s="2">
        <v>0.3</v>
      </c>
      <c r="E10" s="62">
        <v>128.30000000000001</v>
      </c>
      <c r="F10" s="2">
        <v>0.19</v>
      </c>
      <c r="G10" s="58">
        <v>525</v>
      </c>
      <c r="H10" s="2">
        <v>0.11</v>
      </c>
      <c r="I10" s="17">
        <v>244</v>
      </c>
      <c r="J10" s="2">
        <v>7.0000000000000007E-2</v>
      </c>
      <c r="K10"/>
      <c r="L10"/>
      <c r="M10"/>
      <c r="N10"/>
      <c r="O10"/>
      <c r="P10"/>
      <c r="Q10"/>
      <c r="S10"/>
    </row>
    <row r="11" spans="1:23" hidden="1">
      <c r="A11" s="55" t="s">
        <v>171</v>
      </c>
      <c r="B11" t="s">
        <v>79</v>
      </c>
      <c r="C11" s="37">
        <v>3948</v>
      </c>
      <c r="D11" s="2">
        <v>0.26</v>
      </c>
      <c r="E11" s="62">
        <v>171</v>
      </c>
      <c r="F11" s="2">
        <v>0.33</v>
      </c>
      <c r="G11" s="58">
        <v>594</v>
      </c>
      <c r="H11" s="2">
        <v>0.13</v>
      </c>
      <c r="I11" s="17">
        <v>288</v>
      </c>
      <c r="J11" s="2">
        <v>0.18</v>
      </c>
      <c r="K11"/>
      <c r="L11"/>
      <c r="M11"/>
      <c r="N11"/>
      <c r="O11"/>
      <c r="P11"/>
      <c r="Q11"/>
      <c r="S11"/>
    </row>
    <row r="12" spans="1:23" hidden="1">
      <c r="A12" s="55" t="s">
        <v>171</v>
      </c>
      <c r="B12" t="s">
        <v>80</v>
      </c>
      <c r="C12" s="37">
        <v>4456</v>
      </c>
      <c r="D12" s="2">
        <v>0.13</v>
      </c>
      <c r="E12" s="62">
        <v>163.5</v>
      </c>
      <c r="F12" s="2">
        <v>-0.04</v>
      </c>
      <c r="G12" s="58">
        <v>624</v>
      </c>
      <c r="H12" s="2">
        <v>0.05</v>
      </c>
      <c r="I12" s="17">
        <v>262</v>
      </c>
      <c r="J12" s="2">
        <v>-0.09</v>
      </c>
      <c r="K12"/>
      <c r="L12"/>
      <c r="M12"/>
      <c r="N12"/>
      <c r="O12"/>
      <c r="P12"/>
      <c r="Q12"/>
      <c r="S12"/>
    </row>
    <row r="13" spans="1:23" hidden="1">
      <c r="A13" s="55" t="s">
        <v>172</v>
      </c>
      <c r="B13" t="s">
        <v>82</v>
      </c>
      <c r="C13" s="37">
        <v>4616</v>
      </c>
      <c r="D13" s="2">
        <v>0.04</v>
      </c>
      <c r="E13" s="62">
        <v>179.8</v>
      </c>
      <c r="F13" s="2">
        <v>0.1</v>
      </c>
      <c r="G13" s="58">
        <v>655</v>
      </c>
      <c r="H13" s="2">
        <v>0.05</v>
      </c>
      <c r="I13" s="17">
        <v>274</v>
      </c>
      <c r="J13" s="2">
        <v>0.05</v>
      </c>
      <c r="K13"/>
      <c r="L13"/>
      <c r="M13"/>
      <c r="N13"/>
      <c r="O13"/>
      <c r="P13"/>
      <c r="Q13"/>
      <c r="S13"/>
    </row>
    <row r="14" spans="1:23" hidden="1">
      <c r="A14" s="55" t="s">
        <v>172</v>
      </c>
      <c r="B14" t="s">
        <v>83</v>
      </c>
      <c r="C14" s="37">
        <v>4336</v>
      </c>
      <c r="D14" s="2">
        <v>-0.06</v>
      </c>
      <c r="E14" s="62">
        <v>152.69999999999999</v>
      </c>
      <c r="F14" s="2">
        <v>-0.15</v>
      </c>
      <c r="G14" s="58">
        <v>677</v>
      </c>
      <c r="H14" s="2">
        <v>0.03</v>
      </c>
      <c r="I14" s="17">
        <v>225</v>
      </c>
      <c r="J14" s="2">
        <v>-0.18</v>
      </c>
      <c r="K14"/>
      <c r="L14"/>
      <c r="M14"/>
      <c r="N14"/>
      <c r="O14"/>
      <c r="P14"/>
      <c r="Q14"/>
      <c r="S14"/>
    </row>
    <row r="15" spans="1:23" hidden="1">
      <c r="A15" s="55" t="s">
        <v>172</v>
      </c>
      <c r="B15" t="s">
        <v>84</v>
      </c>
      <c r="C15" s="37">
        <v>4900</v>
      </c>
      <c r="D15" s="2">
        <v>0.13</v>
      </c>
      <c r="E15" s="62">
        <v>191.8</v>
      </c>
      <c r="F15" s="2">
        <v>0.26</v>
      </c>
      <c r="G15" s="58">
        <v>647</v>
      </c>
      <c r="H15" s="2">
        <v>-0.04</v>
      </c>
      <c r="I15" s="17">
        <v>297</v>
      </c>
      <c r="J15" s="2">
        <v>0.32</v>
      </c>
      <c r="K15"/>
      <c r="L15"/>
      <c r="M15"/>
      <c r="N15"/>
      <c r="O15"/>
      <c r="P15"/>
      <c r="Q15"/>
      <c r="S15"/>
    </row>
    <row r="16" spans="1:23" hidden="1">
      <c r="A16" s="55" t="s">
        <v>173</v>
      </c>
      <c r="B16" t="s">
        <v>86</v>
      </c>
      <c r="C16" s="37">
        <v>4840</v>
      </c>
      <c r="D16" s="2">
        <v>-0.01</v>
      </c>
      <c r="E16" s="62">
        <v>189.4</v>
      </c>
      <c r="F16" s="2">
        <v>-0.01</v>
      </c>
      <c r="G16" s="58">
        <v>677</v>
      </c>
      <c r="H16" s="2">
        <v>0.05</v>
      </c>
      <c r="I16" s="17">
        <v>280</v>
      </c>
      <c r="J16" s="2">
        <v>-0.06</v>
      </c>
      <c r="K16"/>
      <c r="L16"/>
      <c r="M16"/>
      <c r="N16"/>
      <c r="O16"/>
      <c r="P16"/>
      <c r="Q16"/>
      <c r="S16"/>
    </row>
    <row r="17" spans="1:19" hidden="1">
      <c r="A17" s="55" t="s">
        <v>173</v>
      </c>
      <c r="B17" t="s">
        <v>87</v>
      </c>
      <c r="C17" s="37">
        <v>4675</v>
      </c>
      <c r="D17" s="2">
        <v>-0.03</v>
      </c>
      <c r="E17" s="62">
        <v>195</v>
      </c>
      <c r="F17" s="2">
        <v>0.03</v>
      </c>
      <c r="G17" s="58">
        <v>628</v>
      </c>
      <c r="H17" s="2">
        <v>-7.0000000000000007E-2</v>
      </c>
      <c r="I17" s="17">
        <v>311</v>
      </c>
      <c r="J17" s="2">
        <v>0.11</v>
      </c>
      <c r="K17"/>
      <c r="L17"/>
      <c r="M17"/>
      <c r="N17"/>
      <c r="O17"/>
      <c r="P17"/>
      <c r="Q17"/>
      <c r="S17"/>
    </row>
    <row r="18" spans="1:19" hidden="1">
      <c r="A18" s="55" t="s">
        <v>173</v>
      </c>
      <c r="B18" t="s">
        <v>88</v>
      </c>
      <c r="C18" s="37">
        <v>4466</v>
      </c>
      <c r="D18" s="2">
        <v>-0.04</v>
      </c>
      <c r="E18" s="62">
        <v>161.4</v>
      </c>
      <c r="F18" s="2">
        <v>-0.17</v>
      </c>
      <c r="G18" s="58">
        <v>557</v>
      </c>
      <c r="H18" s="2">
        <v>-0.11</v>
      </c>
      <c r="I18" s="17">
        <v>289</v>
      </c>
      <c r="J18" s="2">
        <v>-7.0000000000000007E-2</v>
      </c>
      <c r="K18"/>
      <c r="L18"/>
      <c r="M18"/>
      <c r="N18"/>
      <c r="O18"/>
      <c r="P18"/>
      <c r="Q18"/>
      <c r="S18"/>
    </row>
    <row r="19" spans="1:19" hidden="1">
      <c r="A19" s="55" t="s">
        <v>174</v>
      </c>
      <c r="B19" t="s">
        <v>90</v>
      </c>
      <c r="C19" s="37">
        <v>4541</v>
      </c>
      <c r="D19" s="2">
        <v>0.02</v>
      </c>
      <c r="E19" s="62">
        <v>170.3</v>
      </c>
      <c r="F19" s="2">
        <v>0.06</v>
      </c>
      <c r="G19" s="58">
        <v>532</v>
      </c>
      <c r="H19" s="2">
        <v>-0.05</v>
      </c>
      <c r="I19" s="17">
        <v>320</v>
      </c>
      <c r="J19" s="2">
        <v>0.11</v>
      </c>
      <c r="K19"/>
      <c r="L19"/>
      <c r="M19"/>
      <c r="N19"/>
      <c r="O19"/>
      <c r="P19"/>
      <c r="Q19"/>
      <c r="S19"/>
    </row>
    <row r="20" spans="1:19" hidden="1">
      <c r="A20" s="55" t="s">
        <v>174</v>
      </c>
      <c r="B20" t="s">
        <v>91</v>
      </c>
      <c r="C20" s="37">
        <v>4632</v>
      </c>
      <c r="D20" s="2">
        <v>0.02</v>
      </c>
      <c r="E20" s="62">
        <v>172.6</v>
      </c>
      <c r="F20" s="2">
        <v>0.01</v>
      </c>
      <c r="G20" s="58">
        <v>568</v>
      </c>
      <c r="H20" s="2">
        <v>7.0000000000000007E-2</v>
      </c>
      <c r="I20" s="17">
        <v>304</v>
      </c>
      <c r="J20" s="2">
        <v>-0.05</v>
      </c>
      <c r="K20"/>
      <c r="L20"/>
      <c r="M20"/>
      <c r="N20"/>
      <c r="O20"/>
      <c r="P20"/>
      <c r="Q20"/>
      <c r="S20"/>
    </row>
    <row r="21" spans="1:19" hidden="1">
      <c r="A21" s="55" t="s">
        <v>174</v>
      </c>
      <c r="B21" t="s">
        <v>92</v>
      </c>
      <c r="C21" s="37">
        <v>5067</v>
      </c>
      <c r="D21" s="2">
        <v>0.09</v>
      </c>
      <c r="E21" s="62">
        <v>197.8</v>
      </c>
      <c r="F21" s="2">
        <v>0.15</v>
      </c>
      <c r="G21" s="58">
        <v>700</v>
      </c>
      <c r="H21" s="2">
        <v>0.23</v>
      </c>
      <c r="I21" s="17">
        <v>282</v>
      </c>
      <c r="J21" s="2">
        <v>-7.0000000000000007E-2</v>
      </c>
      <c r="K21"/>
      <c r="L21"/>
      <c r="M21"/>
      <c r="N21"/>
      <c r="O21"/>
      <c r="P21"/>
      <c r="Q21"/>
      <c r="S21"/>
    </row>
    <row r="22" spans="1:19" hidden="1">
      <c r="A22" s="55" t="s">
        <v>175</v>
      </c>
      <c r="B22" t="s">
        <v>94</v>
      </c>
      <c r="C22" s="37">
        <v>5549</v>
      </c>
      <c r="D22" s="2">
        <v>0.1</v>
      </c>
      <c r="E22" s="62">
        <v>220.2</v>
      </c>
      <c r="F22" s="2">
        <v>0.11</v>
      </c>
      <c r="G22" s="58">
        <v>778</v>
      </c>
      <c r="H22" s="2">
        <v>0.11</v>
      </c>
      <c r="I22" s="17">
        <v>283</v>
      </c>
      <c r="J22" s="2">
        <v>0</v>
      </c>
      <c r="K22"/>
      <c r="L22"/>
      <c r="M22"/>
      <c r="N22"/>
      <c r="O22"/>
      <c r="P22"/>
      <c r="Q22"/>
      <c r="S22"/>
    </row>
    <row r="23" spans="1:19" hidden="1">
      <c r="A23" s="55" t="s">
        <v>175</v>
      </c>
      <c r="B23" t="s">
        <v>95</v>
      </c>
      <c r="C23" s="37">
        <v>5609</v>
      </c>
      <c r="D23" s="2">
        <v>0.01</v>
      </c>
      <c r="E23" s="62">
        <v>211.9</v>
      </c>
      <c r="F23" s="2">
        <v>-0.04</v>
      </c>
      <c r="G23" s="58">
        <v>779</v>
      </c>
      <c r="H23" s="2">
        <v>0</v>
      </c>
      <c r="I23" s="17">
        <v>272</v>
      </c>
      <c r="J23" s="2">
        <v>-0.04</v>
      </c>
      <c r="K23"/>
      <c r="L23"/>
      <c r="M23"/>
      <c r="N23"/>
      <c r="O23"/>
      <c r="P23"/>
      <c r="Q23"/>
      <c r="S23"/>
    </row>
    <row r="24" spans="1:19" hidden="1">
      <c r="A24" s="55" t="s">
        <v>175</v>
      </c>
      <c r="B24" t="s">
        <v>96</v>
      </c>
      <c r="C24" s="37">
        <v>6065</v>
      </c>
      <c r="D24" s="2">
        <v>0.08</v>
      </c>
      <c r="E24" s="62">
        <v>226.2</v>
      </c>
      <c r="F24" s="2">
        <v>7.0000000000000007E-2</v>
      </c>
      <c r="G24" s="58">
        <v>809</v>
      </c>
      <c r="H24" s="2">
        <v>0.04</v>
      </c>
      <c r="I24" s="17">
        <v>280</v>
      </c>
      <c r="J24" s="2">
        <v>0.03</v>
      </c>
      <c r="K24"/>
      <c r="L24"/>
      <c r="M24"/>
      <c r="N24"/>
      <c r="O24"/>
      <c r="P24"/>
      <c r="Q24"/>
      <c r="S24"/>
    </row>
    <row r="25" spans="1:19" hidden="1">
      <c r="A25" s="55" t="s">
        <v>176</v>
      </c>
      <c r="B25" t="s">
        <v>98</v>
      </c>
      <c r="C25" s="37">
        <v>5982</v>
      </c>
      <c r="D25" s="2">
        <v>-0.01</v>
      </c>
      <c r="E25" s="62">
        <v>241.3</v>
      </c>
      <c r="F25" s="2">
        <v>7.0000000000000007E-2</v>
      </c>
      <c r="G25" s="58">
        <v>877</v>
      </c>
      <c r="H25" s="2">
        <v>0.08</v>
      </c>
      <c r="I25" s="17">
        <v>275</v>
      </c>
      <c r="J25" s="2">
        <v>-0.02</v>
      </c>
      <c r="K25"/>
      <c r="L25"/>
      <c r="M25"/>
      <c r="N25"/>
      <c r="O25"/>
      <c r="P25"/>
      <c r="Q25"/>
      <c r="S25"/>
    </row>
    <row r="26" spans="1:19" hidden="1">
      <c r="A26" s="55" t="s">
        <v>176</v>
      </c>
      <c r="B26" t="s">
        <v>99</v>
      </c>
      <c r="C26" s="37">
        <v>5614</v>
      </c>
      <c r="D26" s="2">
        <v>-0.06</v>
      </c>
      <c r="E26" s="62">
        <v>211.4</v>
      </c>
      <c r="F26" s="2">
        <v>-0.12</v>
      </c>
      <c r="G26" s="58">
        <v>912</v>
      </c>
      <c r="H26" s="2">
        <v>0.04</v>
      </c>
      <c r="I26" s="17">
        <v>232</v>
      </c>
      <c r="J26" s="2">
        <v>-0.16</v>
      </c>
      <c r="K26"/>
      <c r="L26"/>
      <c r="M26"/>
      <c r="N26"/>
      <c r="O26"/>
      <c r="P26"/>
      <c r="Q26"/>
      <c r="S26"/>
    </row>
    <row r="27" spans="1:19" hidden="1">
      <c r="A27" s="55" t="s">
        <v>176</v>
      </c>
      <c r="B27" t="s">
        <v>100</v>
      </c>
      <c r="C27" s="37">
        <v>6235</v>
      </c>
      <c r="D27" s="2">
        <v>0.11</v>
      </c>
      <c r="E27" s="62">
        <v>240.8</v>
      </c>
      <c r="F27" s="2">
        <v>0.14000000000000001</v>
      </c>
      <c r="G27" s="58">
        <v>857</v>
      </c>
      <c r="H27" s="2">
        <v>-0.06</v>
      </c>
      <c r="I27" s="17">
        <v>281</v>
      </c>
      <c r="J27" s="2">
        <v>0.21</v>
      </c>
      <c r="K27"/>
      <c r="L27"/>
      <c r="M27"/>
      <c r="N27"/>
      <c r="O27"/>
      <c r="P27"/>
      <c r="Q27"/>
      <c r="S27"/>
    </row>
    <row r="28" spans="1:19" hidden="1">
      <c r="A28" s="55" t="s">
        <v>177</v>
      </c>
      <c r="B28" t="s">
        <v>102</v>
      </c>
      <c r="C28" s="37">
        <v>6166</v>
      </c>
      <c r="D28" s="2">
        <v>-0.01</v>
      </c>
      <c r="E28" s="62">
        <v>250.1</v>
      </c>
      <c r="F28" s="2">
        <v>0.04</v>
      </c>
      <c r="G28" s="58">
        <v>910</v>
      </c>
      <c r="H28" s="2">
        <v>0.06</v>
      </c>
      <c r="I28" s="17">
        <v>275</v>
      </c>
      <c r="J28" s="2">
        <v>-0.02</v>
      </c>
      <c r="K28"/>
      <c r="L28"/>
      <c r="M28"/>
      <c r="N28"/>
      <c r="O28"/>
      <c r="P28"/>
      <c r="Q28"/>
      <c r="S28"/>
    </row>
    <row r="29" spans="1:19" hidden="1">
      <c r="A29" s="55" t="s">
        <v>177</v>
      </c>
      <c r="B29" t="s">
        <v>103</v>
      </c>
      <c r="C29" s="37">
        <v>6258</v>
      </c>
      <c r="D29" s="2">
        <v>0.01</v>
      </c>
      <c r="E29" s="62">
        <v>240.6</v>
      </c>
      <c r="F29" s="2">
        <v>-0.04</v>
      </c>
      <c r="G29" s="58">
        <v>816</v>
      </c>
      <c r="H29" s="2">
        <v>-0.1</v>
      </c>
      <c r="I29" s="17">
        <v>295</v>
      </c>
      <c r="J29" s="2">
        <v>7.0000000000000007E-2</v>
      </c>
    </row>
    <row r="30" spans="1:19" hidden="1">
      <c r="A30" s="55" t="s">
        <v>177</v>
      </c>
      <c r="B30" t="s">
        <v>104</v>
      </c>
      <c r="C30" s="37">
        <v>5978</v>
      </c>
      <c r="D30" s="2">
        <v>-0.04</v>
      </c>
      <c r="E30" s="62">
        <v>239.6</v>
      </c>
      <c r="F30" s="2">
        <v>0</v>
      </c>
      <c r="G30" s="58">
        <v>838</v>
      </c>
      <c r="H30" s="2">
        <v>0.03</v>
      </c>
      <c r="I30" s="17">
        <v>286</v>
      </c>
      <c r="J30" s="2">
        <v>-0.03</v>
      </c>
    </row>
    <row r="31" spans="1:19" hidden="1">
      <c r="A31" s="55" t="s">
        <v>178</v>
      </c>
      <c r="B31" t="s">
        <v>106</v>
      </c>
      <c r="C31" s="37">
        <v>6098</v>
      </c>
      <c r="D31" s="2">
        <v>0.02</v>
      </c>
      <c r="E31" s="62">
        <v>242.4</v>
      </c>
      <c r="F31" s="2">
        <v>0.01</v>
      </c>
      <c r="G31" s="58">
        <v>823</v>
      </c>
      <c r="H31" s="2">
        <v>-0.02</v>
      </c>
      <c r="I31" s="17">
        <v>294</v>
      </c>
      <c r="J31" s="2">
        <v>0.03</v>
      </c>
    </row>
    <row r="32" spans="1:19" hidden="1">
      <c r="A32" s="55" t="s">
        <v>178</v>
      </c>
      <c r="B32" t="s">
        <v>107</v>
      </c>
      <c r="C32" s="37">
        <v>6045</v>
      </c>
      <c r="D32" s="2">
        <v>-0.01</v>
      </c>
      <c r="E32" s="62">
        <v>238.3</v>
      </c>
      <c r="F32" s="2">
        <v>-0.02</v>
      </c>
      <c r="G32" s="58">
        <v>718</v>
      </c>
      <c r="H32" s="2">
        <v>-0.13</v>
      </c>
      <c r="I32" s="17">
        <v>332</v>
      </c>
      <c r="J32" s="2">
        <v>0.13</v>
      </c>
    </row>
    <row r="33" spans="1:10" hidden="1">
      <c r="A33" s="55" t="s">
        <v>178</v>
      </c>
      <c r="B33" t="s">
        <v>108</v>
      </c>
      <c r="C33" s="37">
        <v>6535</v>
      </c>
      <c r="D33" s="2">
        <v>0.08</v>
      </c>
      <c r="E33" s="62">
        <v>274.39999999999998</v>
      </c>
      <c r="F33" s="2">
        <v>0.15</v>
      </c>
      <c r="G33" s="58">
        <v>859</v>
      </c>
      <c r="H33" s="2">
        <v>0.2</v>
      </c>
      <c r="I33" s="17">
        <v>320</v>
      </c>
      <c r="J33" s="2">
        <v>-0.04</v>
      </c>
    </row>
    <row r="34" spans="1:10" hidden="1">
      <c r="A34" s="55" t="s">
        <v>179</v>
      </c>
      <c r="B34" t="s">
        <v>110</v>
      </c>
      <c r="C34" s="37">
        <v>7453</v>
      </c>
      <c r="D34" s="2">
        <v>0.14000000000000001</v>
      </c>
      <c r="E34" s="62">
        <v>266</v>
      </c>
      <c r="F34" s="2">
        <v>-0.03</v>
      </c>
      <c r="G34" s="58">
        <v>945</v>
      </c>
      <c r="H34" s="2">
        <v>0.1</v>
      </c>
      <c r="I34" s="17">
        <v>281</v>
      </c>
      <c r="J34" s="2">
        <v>-0.12</v>
      </c>
    </row>
    <row r="35" spans="1:10" hidden="1">
      <c r="A35" s="55" t="s">
        <v>179</v>
      </c>
      <c r="B35" t="s">
        <v>111</v>
      </c>
      <c r="C35" s="37">
        <v>7463</v>
      </c>
      <c r="D35" s="2">
        <v>0</v>
      </c>
      <c r="E35" s="62">
        <v>291.60000000000002</v>
      </c>
      <c r="F35" s="2">
        <v>0.1</v>
      </c>
      <c r="G35" s="58">
        <v>1011</v>
      </c>
      <c r="H35" s="2">
        <v>7.0000000000000007E-2</v>
      </c>
      <c r="I35" s="17">
        <v>288</v>
      </c>
      <c r="J35" s="2">
        <v>0.02</v>
      </c>
    </row>
    <row r="36" spans="1:10" hidden="1">
      <c r="A36" s="55" t="s">
        <v>179</v>
      </c>
      <c r="B36" t="s">
        <v>112</v>
      </c>
      <c r="C36" s="37">
        <v>7818</v>
      </c>
      <c r="D36" s="2">
        <v>0.05</v>
      </c>
      <c r="E36" s="62">
        <v>269.8</v>
      </c>
      <c r="F36" s="2">
        <v>-7.0000000000000007E-2</v>
      </c>
      <c r="G36" s="58">
        <v>1025</v>
      </c>
      <c r="H36" s="2">
        <v>0.01</v>
      </c>
      <c r="I36" s="17">
        <v>263</v>
      </c>
      <c r="J36" s="2">
        <v>-0.09</v>
      </c>
    </row>
    <row r="37" spans="1:10">
      <c r="A37" s="55" t="s">
        <v>180</v>
      </c>
      <c r="B37" t="s">
        <v>114</v>
      </c>
      <c r="C37" s="37">
        <v>7845</v>
      </c>
      <c r="D37" s="2">
        <v>0</v>
      </c>
      <c r="E37" s="62">
        <v>328.6</v>
      </c>
      <c r="F37" s="2">
        <v>0.22</v>
      </c>
      <c r="G37" s="58">
        <v>1106</v>
      </c>
      <c r="H37" s="2">
        <v>0.08</v>
      </c>
      <c r="I37" s="17">
        <v>297</v>
      </c>
      <c r="J37" s="2">
        <v>0.13</v>
      </c>
    </row>
    <row r="38" spans="1:10">
      <c r="A38" s="55" t="s">
        <v>180</v>
      </c>
      <c r="B38" t="s">
        <v>115</v>
      </c>
      <c r="C38" s="37">
        <v>7128</v>
      </c>
      <c r="D38" s="2">
        <v>-0.09</v>
      </c>
      <c r="E38" s="62">
        <v>280.3</v>
      </c>
      <c r="F38" s="2">
        <v>-0.15</v>
      </c>
      <c r="G38" s="58">
        <v>1129</v>
      </c>
      <c r="H38" s="2">
        <v>0.02</v>
      </c>
      <c r="I38" s="17">
        <v>248</v>
      </c>
      <c r="J38" s="2">
        <v>-0.16</v>
      </c>
    </row>
    <row r="39" spans="1:10">
      <c r="A39" s="55" t="s">
        <v>180</v>
      </c>
      <c r="B39" t="s">
        <v>116</v>
      </c>
      <c r="C39" s="37">
        <v>7955</v>
      </c>
      <c r="D39" s="2">
        <v>0.12</v>
      </c>
      <c r="E39" s="62">
        <v>296.10000000000002</v>
      </c>
      <c r="F39" s="2">
        <v>0.06</v>
      </c>
      <c r="G39" s="58">
        <v>1060</v>
      </c>
      <c r="H39" s="2">
        <v>-0.06</v>
      </c>
      <c r="I39" s="17">
        <v>279</v>
      </c>
      <c r="J39" s="2">
        <v>0.12</v>
      </c>
    </row>
    <row r="40" spans="1:10" hidden="1">
      <c r="A40" s="55" t="s">
        <v>181</v>
      </c>
      <c r="B40" t="s">
        <v>118</v>
      </c>
      <c r="C40" s="37">
        <v>7796</v>
      </c>
      <c r="D40" s="2">
        <v>-0.02</v>
      </c>
      <c r="E40" s="62">
        <v>313.3</v>
      </c>
      <c r="F40" s="2">
        <v>0.06</v>
      </c>
      <c r="G40" s="58">
        <v>1091</v>
      </c>
      <c r="H40" s="2">
        <v>0.03</v>
      </c>
      <c r="I40" s="17">
        <v>287</v>
      </c>
      <c r="J40" s="2">
        <v>0.03</v>
      </c>
    </row>
    <row r="41" spans="1:10" hidden="1">
      <c r="A41" s="55" t="s">
        <v>181</v>
      </c>
      <c r="B41" t="s">
        <v>119</v>
      </c>
      <c r="C41" s="37">
        <v>8066</v>
      </c>
      <c r="D41" s="2">
        <v>0.03</v>
      </c>
      <c r="E41" s="62">
        <v>338</v>
      </c>
      <c r="F41" s="2">
        <v>0.08</v>
      </c>
      <c r="G41" s="58">
        <v>1068</v>
      </c>
      <c r="H41" s="2">
        <v>-0.02</v>
      </c>
      <c r="I41" s="17">
        <v>316</v>
      </c>
      <c r="J41" s="2">
        <v>0.1</v>
      </c>
    </row>
    <row r="42" spans="1:10" hidden="1">
      <c r="A42" s="55" t="s">
        <v>181</v>
      </c>
      <c r="B42" t="s">
        <v>120</v>
      </c>
      <c r="C42" s="37">
        <v>7259</v>
      </c>
      <c r="D42" s="2">
        <v>-0.1</v>
      </c>
      <c r="E42" s="62">
        <v>306.8</v>
      </c>
      <c r="F42" s="2">
        <v>-0.09</v>
      </c>
      <c r="G42" s="58">
        <v>1013</v>
      </c>
      <c r="H42" s="2">
        <v>-0.05</v>
      </c>
      <c r="I42" s="17">
        <v>303</v>
      </c>
      <c r="J42" s="2">
        <v>-0.04</v>
      </c>
    </row>
    <row r="43" spans="1:10" hidden="1">
      <c r="A43" s="55" t="s">
        <v>182</v>
      </c>
      <c r="B43" t="s">
        <v>122</v>
      </c>
      <c r="C43" s="37">
        <v>7564</v>
      </c>
      <c r="D43" s="2">
        <v>0.04</v>
      </c>
      <c r="E43" s="62">
        <v>311.10000000000002</v>
      </c>
      <c r="F43" s="2">
        <v>0.01</v>
      </c>
      <c r="G43" s="58">
        <v>948</v>
      </c>
      <c r="H43" s="2">
        <v>-0.06</v>
      </c>
      <c r="I43" s="17">
        <v>328</v>
      </c>
      <c r="J43" s="2">
        <v>0.08</v>
      </c>
    </row>
    <row r="44" spans="1:10" hidden="1">
      <c r="A44" s="55" t="s">
        <v>182</v>
      </c>
      <c r="B44" t="s">
        <v>123</v>
      </c>
      <c r="C44" s="37">
        <v>8139</v>
      </c>
      <c r="D44" s="2">
        <v>0.08</v>
      </c>
      <c r="E44" s="62">
        <v>334.8</v>
      </c>
      <c r="F44" s="2">
        <v>0.08</v>
      </c>
      <c r="G44" s="58">
        <v>1016</v>
      </c>
      <c r="H44" s="2">
        <v>7.0000000000000007E-2</v>
      </c>
      <c r="I44" s="17">
        <v>330</v>
      </c>
      <c r="J44" s="2">
        <v>0.01</v>
      </c>
    </row>
    <row r="45" spans="1:10" hidden="1">
      <c r="A45" s="55" t="s">
        <v>182</v>
      </c>
      <c r="B45" t="s">
        <v>124</v>
      </c>
      <c r="C45" s="37">
        <v>8548</v>
      </c>
      <c r="D45" s="2">
        <v>0.05</v>
      </c>
      <c r="E45" s="62">
        <v>329.8</v>
      </c>
      <c r="F45" s="2">
        <v>-0.01</v>
      </c>
      <c r="G45" s="58">
        <v>1177</v>
      </c>
      <c r="H45" s="2">
        <v>0.16</v>
      </c>
      <c r="I45" s="17">
        <v>280</v>
      </c>
      <c r="J45" s="2">
        <v>-0.15</v>
      </c>
    </row>
    <row r="46" spans="1:10" hidden="1">
      <c r="A46" s="55" t="s">
        <v>183</v>
      </c>
      <c r="B46" t="s">
        <v>126</v>
      </c>
      <c r="C46" s="37">
        <v>9249</v>
      </c>
      <c r="D46" s="2">
        <v>0.08</v>
      </c>
      <c r="E46" s="62">
        <v>368.2</v>
      </c>
      <c r="F46" s="2">
        <v>0.12</v>
      </c>
      <c r="G46" s="58">
        <v>1287</v>
      </c>
      <c r="H46" s="2">
        <v>0.09</v>
      </c>
      <c r="I46" s="17">
        <v>286</v>
      </c>
      <c r="J46" s="2">
        <v>0.02</v>
      </c>
    </row>
    <row r="47" spans="1:10" hidden="1">
      <c r="A47" s="55" t="s">
        <v>183</v>
      </c>
      <c r="B47" t="s">
        <v>127</v>
      </c>
      <c r="C47" s="37">
        <v>9332</v>
      </c>
      <c r="D47" s="2">
        <v>0.01</v>
      </c>
      <c r="E47" s="62">
        <v>406.2</v>
      </c>
      <c r="F47" s="2">
        <v>0.1</v>
      </c>
      <c r="G47" s="58">
        <v>1299</v>
      </c>
      <c r="H47" s="2">
        <v>0.01</v>
      </c>
      <c r="I47" s="17">
        <v>313</v>
      </c>
      <c r="J47" s="2">
        <v>0.09</v>
      </c>
    </row>
    <row r="48" spans="1:10" hidden="1">
      <c r="A48" s="55" t="s">
        <v>183</v>
      </c>
      <c r="B48" t="s">
        <v>128</v>
      </c>
      <c r="C48" s="37">
        <v>9501</v>
      </c>
      <c r="D48" s="2">
        <v>0.02</v>
      </c>
      <c r="E48" s="62">
        <v>425.6</v>
      </c>
      <c r="F48" s="2">
        <v>0.05</v>
      </c>
      <c r="G48" s="58">
        <v>1277</v>
      </c>
      <c r="H48" s="2">
        <v>-0.02</v>
      </c>
      <c r="I48" s="17">
        <v>333</v>
      </c>
      <c r="J48" s="2">
        <v>7.0000000000000007E-2</v>
      </c>
    </row>
    <row r="49" spans="1:10">
      <c r="A49" s="55" t="s">
        <v>184</v>
      </c>
      <c r="B49" t="s">
        <v>130</v>
      </c>
      <c r="C49" s="37">
        <v>9520</v>
      </c>
      <c r="D49" s="2">
        <v>0</v>
      </c>
      <c r="E49" s="62">
        <v>401.5</v>
      </c>
      <c r="F49" s="2">
        <v>-0.06</v>
      </c>
      <c r="G49" s="58">
        <v>1327</v>
      </c>
      <c r="H49" s="2">
        <v>0.04</v>
      </c>
      <c r="I49" s="17">
        <v>303</v>
      </c>
      <c r="J49" s="2">
        <v>-0.09</v>
      </c>
    </row>
    <row r="50" spans="1:10">
      <c r="A50" s="55" t="s">
        <v>184</v>
      </c>
      <c r="B50" t="s">
        <v>131</v>
      </c>
      <c r="C50" s="37">
        <v>8735</v>
      </c>
      <c r="D50" s="2">
        <v>-0.08</v>
      </c>
      <c r="E50" s="62">
        <v>342.4</v>
      </c>
      <c r="F50" s="2">
        <v>-0.15</v>
      </c>
      <c r="G50" s="58">
        <v>1303</v>
      </c>
      <c r="H50" s="2">
        <v>-0.02</v>
      </c>
      <c r="I50" s="17">
        <v>263</v>
      </c>
      <c r="J50" s="2">
        <v>-0.13</v>
      </c>
    </row>
    <row r="51" spans="1:10">
      <c r="A51" s="55" t="s">
        <v>184</v>
      </c>
      <c r="B51" t="s">
        <v>185</v>
      </c>
      <c r="C51" s="37">
        <v>9591</v>
      </c>
      <c r="D51" s="2">
        <v>0.1</v>
      </c>
      <c r="E51" s="62">
        <v>387</v>
      </c>
      <c r="F51" s="2">
        <v>0.13</v>
      </c>
      <c r="G51" s="58">
        <v>1235</v>
      </c>
      <c r="H51" s="2">
        <v>-0.05</v>
      </c>
      <c r="I51" s="17">
        <v>313</v>
      </c>
      <c r="J51" s="2">
        <v>0.19</v>
      </c>
    </row>
    <row r="56" spans="1:10">
      <c r="G56" s="65"/>
      <c r="I56" s="65"/>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47"/>
  <sheetViews>
    <sheetView topLeftCell="A115" workbookViewId="0">
      <selection activeCell="A147" sqref="A135:I147"/>
    </sheetView>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132</v>
      </c>
      <c r="B1" s="13"/>
      <c r="C1" s="13"/>
      <c r="D1" s="13"/>
      <c r="E1" s="13"/>
      <c r="F1" s="13"/>
      <c r="G1" s="13"/>
      <c r="H1" s="13"/>
      <c r="I1" s="13"/>
      <c r="J1" s="13"/>
      <c r="K1" s="13"/>
      <c r="L1" s="13"/>
      <c r="M1" s="13"/>
      <c r="N1" s="13"/>
      <c r="O1" s="13"/>
      <c r="P1" s="13"/>
      <c r="Q1" s="13"/>
    </row>
    <row r="2" spans="1:17">
      <c r="G2" s="17"/>
    </row>
    <row r="3" spans="1:17">
      <c r="A3" s="31" t="s">
        <v>59</v>
      </c>
      <c r="B3" s="31" t="s">
        <v>60</v>
      </c>
      <c r="C3" s="31" t="s">
        <v>133</v>
      </c>
      <c r="D3" s="33" t="s">
        <v>61</v>
      </c>
      <c r="E3" s="30" t="s">
        <v>62</v>
      </c>
      <c r="F3" s="30" t="s">
        <v>134</v>
      </c>
      <c r="G3" s="35" t="s">
        <v>63</v>
      </c>
      <c r="H3" s="29" t="s">
        <v>64</v>
      </c>
      <c r="I3" s="29" t="s">
        <v>135</v>
      </c>
    </row>
    <row r="4" spans="1:17">
      <c r="A4" t="s">
        <v>69</v>
      </c>
      <c r="B4" t="s">
        <v>70</v>
      </c>
      <c r="C4" t="s">
        <v>136</v>
      </c>
      <c r="D4" s="34">
        <v>715</v>
      </c>
      <c r="F4" s="2">
        <v>0.66</v>
      </c>
      <c r="G4" s="60">
        <v>22.2</v>
      </c>
      <c r="I4" s="2">
        <v>0.5</v>
      </c>
    </row>
    <row r="5" spans="1:17">
      <c r="A5" t="s">
        <v>69</v>
      </c>
      <c r="B5" t="s">
        <v>71</v>
      </c>
      <c r="C5" t="s">
        <v>136</v>
      </c>
      <c r="D5" s="34">
        <v>1026</v>
      </c>
      <c r="E5" s="2">
        <v>0.44</v>
      </c>
      <c r="F5" s="2">
        <v>0.7</v>
      </c>
      <c r="G5" s="60">
        <v>35.700000000000003</v>
      </c>
      <c r="H5" s="2">
        <v>0.61</v>
      </c>
      <c r="I5" s="2">
        <v>0.62</v>
      </c>
    </row>
    <row r="6" spans="1:17">
      <c r="A6" t="s">
        <v>69</v>
      </c>
      <c r="B6" t="s">
        <v>72</v>
      </c>
      <c r="C6" t="s">
        <v>136</v>
      </c>
      <c r="D6" s="34">
        <v>1152</v>
      </c>
      <c r="E6" s="2">
        <v>0.12</v>
      </c>
      <c r="F6" s="2">
        <v>0.76</v>
      </c>
      <c r="G6" s="60">
        <v>38.6</v>
      </c>
      <c r="H6" s="2">
        <v>0.08</v>
      </c>
      <c r="I6" s="2">
        <v>0.63</v>
      </c>
    </row>
    <row r="7" spans="1:17">
      <c r="A7" t="s">
        <v>73</v>
      </c>
      <c r="B7" t="s">
        <v>74</v>
      </c>
      <c r="C7" t="s">
        <v>136</v>
      </c>
      <c r="D7" s="34">
        <v>1302</v>
      </c>
      <c r="E7" s="2">
        <v>0.13</v>
      </c>
      <c r="F7" s="2">
        <v>0.77</v>
      </c>
      <c r="G7" s="60">
        <v>47.4</v>
      </c>
      <c r="H7" s="2">
        <v>0.23</v>
      </c>
      <c r="I7" s="2">
        <v>0.7</v>
      </c>
    </row>
    <row r="8" spans="1:17">
      <c r="A8" t="s">
        <v>73</v>
      </c>
      <c r="B8" t="s">
        <v>75</v>
      </c>
      <c r="C8" t="s">
        <v>136</v>
      </c>
      <c r="D8" s="34">
        <v>1542</v>
      </c>
      <c r="E8" s="2">
        <v>0.18</v>
      </c>
      <c r="F8" s="2">
        <v>0.78</v>
      </c>
      <c r="G8" s="60">
        <v>57.6</v>
      </c>
      <c r="H8" s="2">
        <v>0.21</v>
      </c>
      <c r="I8" s="2">
        <v>0.65</v>
      </c>
    </row>
    <row r="9" spans="1:17">
      <c r="A9" t="s">
        <v>73</v>
      </c>
      <c r="B9" t="s">
        <v>76</v>
      </c>
      <c r="C9" t="s">
        <v>136</v>
      </c>
      <c r="D9" s="34">
        <v>1857</v>
      </c>
      <c r="E9" s="2">
        <v>0.2</v>
      </c>
      <c r="F9" s="2">
        <v>0.77</v>
      </c>
      <c r="G9" s="60">
        <v>68.3</v>
      </c>
      <c r="H9" s="2">
        <v>0.19</v>
      </c>
      <c r="I9" s="2">
        <v>0.63</v>
      </c>
    </row>
    <row r="10" spans="1:17">
      <c r="A10" t="s">
        <v>77</v>
      </c>
      <c r="B10" t="s">
        <v>78</v>
      </c>
      <c r="C10" t="s">
        <v>136</v>
      </c>
      <c r="D10" s="34">
        <v>2335</v>
      </c>
      <c r="E10" s="2">
        <v>0.26</v>
      </c>
      <c r="F10" s="2">
        <v>0.75</v>
      </c>
      <c r="G10" s="60">
        <v>79.8</v>
      </c>
      <c r="H10" s="2">
        <v>0.17</v>
      </c>
      <c r="I10" s="2">
        <v>0.62</v>
      </c>
    </row>
    <row r="11" spans="1:17">
      <c r="A11" t="s">
        <v>77</v>
      </c>
      <c r="B11" t="s">
        <v>79</v>
      </c>
      <c r="C11" t="s">
        <v>136</v>
      </c>
      <c r="D11" s="34">
        <v>3062</v>
      </c>
      <c r="E11" s="2">
        <v>0.31</v>
      </c>
      <c r="F11" s="2">
        <v>0.78</v>
      </c>
      <c r="G11" s="60">
        <v>106.8</v>
      </c>
      <c r="H11" s="2">
        <v>0.34</v>
      </c>
      <c r="I11" s="2">
        <v>0.62</v>
      </c>
    </row>
    <row r="12" spans="1:17">
      <c r="A12" t="s">
        <v>77</v>
      </c>
      <c r="B12" t="s">
        <v>80</v>
      </c>
      <c r="C12" t="s">
        <v>136</v>
      </c>
      <c r="D12" s="34">
        <v>3504</v>
      </c>
      <c r="E12" s="2">
        <v>0.14000000000000001</v>
      </c>
      <c r="F12" s="2">
        <v>0.79</v>
      </c>
      <c r="G12" s="60">
        <v>117.9</v>
      </c>
      <c r="H12" s="2">
        <v>0.1</v>
      </c>
      <c r="I12" s="2">
        <v>0.72</v>
      </c>
    </row>
    <row r="13" spans="1:17">
      <c r="A13" t="s">
        <v>81</v>
      </c>
      <c r="B13" t="s">
        <v>82</v>
      </c>
      <c r="C13" t="s">
        <v>136</v>
      </c>
      <c r="D13" s="34">
        <v>3649</v>
      </c>
      <c r="E13" s="2">
        <v>0.04</v>
      </c>
      <c r="F13" s="2">
        <v>0.79</v>
      </c>
      <c r="G13" s="60">
        <v>122</v>
      </c>
      <c r="H13" s="2">
        <v>0.03</v>
      </c>
      <c r="I13" s="2">
        <v>0.68</v>
      </c>
    </row>
    <row r="14" spans="1:17">
      <c r="A14" t="s">
        <v>81</v>
      </c>
      <c r="B14" t="s">
        <v>83</v>
      </c>
      <c r="C14" t="s">
        <v>136</v>
      </c>
      <c r="D14" s="34">
        <v>3501</v>
      </c>
      <c r="E14" s="2">
        <v>-0.04</v>
      </c>
      <c r="F14" s="2">
        <v>0.81</v>
      </c>
      <c r="G14" s="60">
        <v>115.7</v>
      </c>
      <c r="H14" s="2">
        <v>-0.05</v>
      </c>
      <c r="I14" s="2">
        <v>0.76</v>
      </c>
    </row>
    <row r="15" spans="1:17">
      <c r="A15" t="s">
        <v>81</v>
      </c>
      <c r="B15" t="s">
        <v>84</v>
      </c>
      <c r="C15" t="s">
        <v>136</v>
      </c>
      <c r="D15" s="34">
        <v>3938</v>
      </c>
      <c r="E15" s="2">
        <v>0.12</v>
      </c>
      <c r="F15" s="2">
        <v>0.8</v>
      </c>
      <c r="G15" s="60">
        <v>128.30000000000001</v>
      </c>
      <c r="H15" s="2">
        <v>0.11</v>
      </c>
      <c r="I15" s="2">
        <v>0.67</v>
      </c>
    </row>
    <row r="16" spans="1:17">
      <c r="A16" t="s">
        <v>85</v>
      </c>
      <c r="B16" t="s">
        <v>86</v>
      </c>
      <c r="C16" t="s">
        <v>136</v>
      </c>
      <c r="D16" s="34">
        <v>3931</v>
      </c>
      <c r="E16" s="2">
        <v>0</v>
      </c>
      <c r="F16" s="2">
        <v>0.81</v>
      </c>
      <c r="G16" s="60">
        <v>133.19999999999999</v>
      </c>
      <c r="H16" s="2">
        <v>0.04</v>
      </c>
      <c r="I16" s="2">
        <v>0.7</v>
      </c>
    </row>
    <row r="17" spans="1:9">
      <c r="A17" t="s">
        <v>85</v>
      </c>
      <c r="B17" t="s">
        <v>87</v>
      </c>
      <c r="C17" t="s">
        <v>136</v>
      </c>
      <c r="D17" s="34">
        <v>3883</v>
      </c>
      <c r="E17" s="2">
        <v>-0.01</v>
      </c>
      <c r="F17" s="2">
        <v>0.83</v>
      </c>
      <c r="G17" s="60">
        <v>130.30000000000001</v>
      </c>
      <c r="H17" s="2">
        <v>-0.02</v>
      </c>
      <c r="I17" s="2">
        <v>0.67</v>
      </c>
    </row>
    <row r="18" spans="1:9">
      <c r="A18" t="s">
        <v>85</v>
      </c>
      <c r="B18" t="s">
        <v>88</v>
      </c>
      <c r="C18" t="s">
        <v>136</v>
      </c>
      <c r="D18" s="34">
        <v>3799</v>
      </c>
      <c r="E18" s="2">
        <v>-0.02</v>
      </c>
      <c r="F18" s="2">
        <v>0.85</v>
      </c>
      <c r="G18" s="60">
        <v>129.19999999999999</v>
      </c>
      <c r="H18" s="2">
        <v>-0.01</v>
      </c>
      <c r="I18" s="2">
        <v>0.8</v>
      </c>
    </row>
    <row r="19" spans="1:9">
      <c r="A19" t="s">
        <v>89</v>
      </c>
      <c r="B19" t="s">
        <v>90</v>
      </c>
      <c r="C19" t="s">
        <v>136</v>
      </c>
      <c r="D19" s="34">
        <v>3882</v>
      </c>
      <c r="E19" s="2">
        <v>0.02</v>
      </c>
      <c r="F19" s="2">
        <v>0.85</v>
      </c>
      <c r="G19" s="60">
        <v>131.1</v>
      </c>
      <c r="H19" s="2">
        <v>0.01</v>
      </c>
      <c r="I19" s="2">
        <v>0.77</v>
      </c>
    </row>
    <row r="20" spans="1:9">
      <c r="A20" t="s">
        <v>89</v>
      </c>
      <c r="B20" t="s">
        <v>91</v>
      </c>
      <c r="C20" t="s">
        <v>136</v>
      </c>
      <c r="D20" s="34">
        <v>3918</v>
      </c>
      <c r="E20" s="2">
        <v>0.01</v>
      </c>
      <c r="F20" s="2">
        <v>0.85</v>
      </c>
      <c r="G20" s="60">
        <v>132.9</v>
      </c>
      <c r="H20" s="2">
        <v>0.01</v>
      </c>
      <c r="I20" s="2">
        <v>0.77</v>
      </c>
    </row>
    <row r="21" spans="1:9">
      <c r="A21" t="s">
        <v>89</v>
      </c>
      <c r="B21" t="s">
        <v>92</v>
      </c>
      <c r="C21" t="s">
        <v>136</v>
      </c>
      <c r="D21" s="34">
        <v>4126</v>
      </c>
      <c r="E21" s="2">
        <v>0.05</v>
      </c>
      <c r="F21" s="2">
        <v>0.81</v>
      </c>
      <c r="G21" s="60">
        <v>142.69999999999999</v>
      </c>
      <c r="H21" s="2">
        <v>7.0000000000000007E-2</v>
      </c>
      <c r="I21" s="2">
        <v>0.72</v>
      </c>
    </row>
    <row r="22" spans="1:9">
      <c r="A22" t="s">
        <v>93</v>
      </c>
      <c r="B22" t="s">
        <v>94</v>
      </c>
      <c r="C22" t="s">
        <v>136</v>
      </c>
      <c r="D22" s="34">
        <v>4442</v>
      </c>
      <c r="E22" s="2">
        <v>0.08</v>
      </c>
      <c r="F22" s="2">
        <v>0.8</v>
      </c>
      <c r="G22" s="60">
        <v>155.80000000000001</v>
      </c>
      <c r="H22" s="2">
        <v>0.09</v>
      </c>
      <c r="I22" s="2">
        <v>0.71</v>
      </c>
    </row>
    <row r="23" spans="1:9">
      <c r="A23" t="s">
        <v>93</v>
      </c>
      <c r="B23" t="s">
        <v>95</v>
      </c>
      <c r="C23" t="s">
        <v>136</v>
      </c>
      <c r="D23" s="34">
        <v>4429</v>
      </c>
      <c r="E23" s="2">
        <v>0</v>
      </c>
      <c r="F23" s="2">
        <v>0.79</v>
      </c>
      <c r="G23" s="60">
        <v>149.19999999999999</v>
      </c>
      <c r="H23" s="2">
        <v>-0.04</v>
      </c>
      <c r="I23" s="2">
        <v>0.7</v>
      </c>
    </row>
    <row r="24" spans="1:9">
      <c r="A24" t="s">
        <v>93</v>
      </c>
      <c r="B24" t="s">
        <v>96</v>
      </c>
      <c r="C24" t="s">
        <v>136</v>
      </c>
      <c r="D24" s="34">
        <v>4870</v>
      </c>
      <c r="E24" s="2">
        <v>0.1</v>
      </c>
      <c r="F24" s="2">
        <v>0.8</v>
      </c>
      <c r="G24" s="60">
        <v>165.7</v>
      </c>
      <c r="H24" s="2">
        <v>0.11</v>
      </c>
      <c r="I24" s="2">
        <v>0.73</v>
      </c>
    </row>
    <row r="25" spans="1:9">
      <c r="A25" t="s">
        <v>97</v>
      </c>
      <c r="B25" t="s">
        <v>98</v>
      </c>
      <c r="C25" t="s">
        <v>136</v>
      </c>
      <c r="D25" s="34">
        <v>4845</v>
      </c>
      <c r="E25" s="2">
        <v>-0.01</v>
      </c>
      <c r="F25" s="2">
        <v>0.81</v>
      </c>
      <c r="G25" s="60">
        <v>165.6</v>
      </c>
      <c r="H25" s="2">
        <v>0</v>
      </c>
      <c r="I25" s="2">
        <v>0.69</v>
      </c>
    </row>
    <row r="26" spans="1:9">
      <c r="A26" t="s">
        <v>97</v>
      </c>
      <c r="B26" t="s">
        <v>99</v>
      </c>
      <c r="C26" t="s">
        <v>136</v>
      </c>
      <c r="D26" s="34">
        <v>4648</v>
      </c>
      <c r="E26" s="2">
        <v>-0.04</v>
      </c>
      <c r="F26" s="2">
        <v>0.83</v>
      </c>
      <c r="G26" s="60">
        <v>163.80000000000001</v>
      </c>
      <c r="H26" s="2">
        <v>-0.01</v>
      </c>
      <c r="I26" s="2">
        <v>0.77</v>
      </c>
    </row>
    <row r="27" spans="1:9">
      <c r="A27" t="s">
        <v>97</v>
      </c>
      <c r="B27" t="s">
        <v>100</v>
      </c>
      <c r="C27" t="s">
        <v>136</v>
      </c>
      <c r="D27" s="34">
        <v>5148</v>
      </c>
      <c r="E27" s="2">
        <v>0.11</v>
      </c>
      <c r="F27" s="2">
        <v>0.83</v>
      </c>
      <c r="G27" s="60">
        <v>182.6</v>
      </c>
      <c r="H27" s="2">
        <v>0.11</v>
      </c>
      <c r="I27" s="2">
        <v>0.76</v>
      </c>
    </row>
    <row r="28" spans="1:9">
      <c r="A28" t="s">
        <v>101</v>
      </c>
      <c r="B28" t="s">
        <v>102</v>
      </c>
      <c r="C28" t="s">
        <v>136</v>
      </c>
      <c r="D28" s="34">
        <v>5090</v>
      </c>
      <c r="E28" s="2">
        <v>-0.01</v>
      </c>
      <c r="F28" s="2">
        <v>0.83</v>
      </c>
      <c r="G28" s="60">
        <v>179.3</v>
      </c>
      <c r="H28" s="2">
        <v>-0.02</v>
      </c>
      <c r="I28" s="2">
        <v>0.72</v>
      </c>
    </row>
    <row r="29" spans="1:9">
      <c r="A29" t="s">
        <v>101</v>
      </c>
      <c r="B29" t="s">
        <v>103</v>
      </c>
      <c r="C29" t="s">
        <v>136</v>
      </c>
      <c r="D29" s="34">
        <v>5309</v>
      </c>
      <c r="E29" s="2">
        <v>0.04</v>
      </c>
      <c r="F29" s="2">
        <v>0.85</v>
      </c>
      <c r="G29" s="60">
        <v>178.6</v>
      </c>
      <c r="H29" s="2">
        <v>0</v>
      </c>
      <c r="I29" s="2">
        <v>0.74</v>
      </c>
    </row>
    <row r="30" spans="1:9">
      <c r="A30" t="s">
        <v>101</v>
      </c>
      <c r="B30" t="s">
        <v>104</v>
      </c>
      <c r="C30" t="s">
        <v>136</v>
      </c>
      <c r="D30" s="34">
        <v>5081</v>
      </c>
      <c r="E30" s="2">
        <v>-0.04</v>
      </c>
      <c r="F30" s="2">
        <v>0.85</v>
      </c>
      <c r="G30" s="60">
        <v>171.5</v>
      </c>
      <c r="H30" s="2">
        <v>-0.04</v>
      </c>
      <c r="I30" s="2">
        <v>0.72</v>
      </c>
    </row>
    <row r="31" spans="1:9">
      <c r="A31" t="s">
        <v>105</v>
      </c>
      <c r="B31" t="s">
        <v>106</v>
      </c>
      <c r="C31" t="s">
        <v>136</v>
      </c>
      <c r="D31" s="34">
        <v>5292</v>
      </c>
      <c r="E31" s="2">
        <v>0.04</v>
      </c>
      <c r="F31" s="2">
        <v>0.87</v>
      </c>
      <c r="G31" s="60">
        <v>183.6</v>
      </c>
      <c r="H31" s="2">
        <v>7.0000000000000007E-2</v>
      </c>
      <c r="I31" s="2">
        <v>0.76</v>
      </c>
    </row>
    <row r="32" spans="1:9">
      <c r="A32" t="s">
        <v>105</v>
      </c>
      <c r="B32" t="s">
        <v>107</v>
      </c>
      <c r="C32" t="s">
        <v>136</v>
      </c>
      <c r="D32" s="34">
        <v>5245</v>
      </c>
      <c r="E32" s="2">
        <v>-0.01</v>
      </c>
      <c r="F32" s="2">
        <v>0.87</v>
      </c>
      <c r="G32" s="60">
        <v>185.5</v>
      </c>
      <c r="H32" s="2">
        <v>0.01</v>
      </c>
      <c r="I32" s="2">
        <v>0.78</v>
      </c>
    </row>
    <row r="33" spans="1:9">
      <c r="A33" t="s">
        <v>105</v>
      </c>
      <c r="B33" t="s">
        <v>108</v>
      </c>
      <c r="C33" t="s">
        <v>136</v>
      </c>
      <c r="D33" s="34">
        <v>5509</v>
      </c>
      <c r="E33" s="2">
        <v>0.05</v>
      </c>
      <c r="F33" s="2">
        <v>0.84</v>
      </c>
      <c r="G33" s="60">
        <v>196.7</v>
      </c>
      <c r="H33" s="2">
        <v>0.06</v>
      </c>
      <c r="I33" s="2">
        <v>0.72</v>
      </c>
    </row>
    <row r="34" spans="1:9">
      <c r="A34" t="s">
        <v>109</v>
      </c>
      <c r="B34" t="s">
        <v>110</v>
      </c>
      <c r="C34" t="s">
        <v>136</v>
      </c>
      <c r="D34" s="34">
        <v>6255</v>
      </c>
      <c r="E34" s="2">
        <v>0.14000000000000001</v>
      </c>
      <c r="F34" s="2">
        <v>0.84</v>
      </c>
      <c r="G34" s="60">
        <v>212.4</v>
      </c>
      <c r="H34" s="2">
        <v>0.08</v>
      </c>
      <c r="I34" s="2">
        <v>0.8</v>
      </c>
    </row>
    <row r="35" spans="1:9">
      <c r="A35" t="s">
        <v>109</v>
      </c>
      <c r="B35" t="s">
        <v>111</v>
      </c>
      <c r="C35" t="s">
        <v>136</v>
      </c>
      <c r="D35" s="34">
        <v>6140</v>
      </c>
      <c r="E35" s="2">
        <v>-0.02</v>
      </c>
      <c r="F35" s="2">
        <v>0.82</v>
      </c>
      <c r="G35" s="60">
        <v>207.6</v>
      </c>
      <c r="H35" s="2">
        <v>-0.02</v>
      </c>
      <c r="I35" s="2">
        <v>0.71</v>
      </c>
    </row>
    <row r="36" spans="1:9">
      <c r="A36" t="s">
        <v>109</v>
      </c>
      <c r="B36" t="s">
        <v>112</v>
      </c>
      <c r="C36" t="s">
        <v>136</v>
      </c>
      <c r="D36" s="34">
        <v>6543</v>
      </c>
      <c r="E36" s="2">
        <v>7.0000000000000007E-2</v>
      </c>
      <c r="F36" s="2">
        <v>0.84</v>
      </c>
      <c r="G36" s="60">
        <v>224.6</v>
      </c>
      <c r="H36" s="2">
        <v>0.08</v>
      </c>
      <c r="I36" s="2">
        <v>0.83</v>
      </c>
    </row>
    <row r="37" spans="1:9">
      <c r="A37" t="s">
        <v>113</v>
      </c>
      <c r="B37" t="s">
        <v>114</v>
      </c>
      <c r="C37" t="s">
        <v>136</v>
      </c>
      <c r="D37" s="59">
        <v>6517</v>
      </c>
      <c r="E37" s="2">
        <v>0</v>
      </c>
      <c r="F37" s="2">
        <v>0.83</v>
      </c>
      <c r="G37" s="60">
        <v>231</v>
      </c>
      <c r="H37" s="2">
        <v>0.03</v>
      </c>
      <c r="I37" s="2">
        <v>0.7</v>
      </c>
    </row>
    <row r="38" spans="1:9">
      <c r="A38" t="s">
        <v>113</v>
      </c>
      <c r="B38" t="s">
        <v>115</v>
      </c>
      <c r="C38" t="s">
        <v>136</v>
      </c>
      <c r="D38" s="34">
        <v>6067</v>
      </c>
      <c r="E38" s="2">
        <v>-7.0000000000000007E-2</v>
      </c>
      <c r="F38" s="2">
        <v>0.85</v>
      </c>
      <c r="G38" s="60">
        <v>214</v>
      </c>
      <c r="H38" s="2">
        <v>-7.0000000000000007E-2</v>
      </c>
      <c r="I38" s="2">
        <v>0.76</v>
      </c>
    </row>
    <row r="39" spans="1:9">
      <c r="A39" t="s">
        <v>113</v>
      </c>
      <c r="B39" t="s">
        <v>116</v>
      </c>
      <c r="C39" t="s">
        <v>136</v>
      </c>
      <c r="D39" s="34">
        <v>6621</v>
      </c>
      <c r="E39" s="2">
        <v>0.09</v>
      </c>
      <c r="F39" s="2">
        <v>0.83</v>
      </c>
      <c r="G39" s="60">
        <v>241.7</v>
      </c>
      <c r="H39" s="2">
        <v>0.13</v>
      </c>
      <c r="I39" s="2">
        <v>0.82</v>
      </c>
    </row>
    <row r="40" spans="1:9">
      <c r="A40" t="s">
        <v>117</v>
      </c>
      <c r="B40" t="s">
        <v>118</v>
      </c>
      <c r="C40" t="s">
        <v>136</v>
      </c>
      <c r="D40" s="34">
        <v>6584</v>
      </c>
      <c r="E40" s="2">
        <v>-0.01</v>
      </c>
      <c r="F40" s="2">
        <v>0.84</v>
      </c>
      <c r="G40" s="60">
        <v>242.8</v>
      </c>
      <c r="H40" s="2">
        <v>0</v>
      </c>
      <c r="I40" s="2">
        <v>0.77</v>
      </c>
    </row>
    <row r="41" spans="1:9">
      <c r="A41" t="s">
        <v>117</v>
      </c>
      <c r="B41" t="s">
        <v>119</v>
      </c>
      <c r="C41" t="s">
        <v>136</v>
      </c>
      <c r="D41" s="34">
        <v>6950</v>
      </c>
      <c r="E41" s="2">
        <v>0.06</v>
      </c>
      <c r="F41" s="2">
        <v>0.86</v>
      </c>
      <c r="G41" s="60">
        <v>259.8</v>
      </c>
      <c r="H41" s="2">
        <v>7.0000000000000007E-2</v>
      </c>
      <c r="I41" s="2">
        <v>0.77</v>
      </c>
    </row>
    <row r="42" spans="1:9">
      <c r="A42" t="s">
        <v>117</v>
      </c>
      <c r="B42" t="s">
        <v>120</v>
      </c>
      <c r="C42" t="s">
        <v>136</v>
      </c>
      <c r="D42" s="34">
        <v>6360</v>
      </c>
      <c r="E42" s="2">
        <v>-0.08</v>
      </c>
      <c r="F42" s="2">
        <v>0.88</v>
      </c>
      <c r="G42" s="60">
        <v>243</v>
      </c>
      <c r="H42" s="2">
        <v>-0.06</v>
      </c>
      <c r="I42" s="2">
        <v>0.79</v>
      </c>
    </row>
    <row r="43" spans="1:9">
      <c r="A43" t="s">
        <v>121</v>
      </c>
      <c r="B43" t="s">
        <v>122</v>
      </c>
      <c r="C43" t="s">
        <v>136</v>
      </c>
      <c r="D43" s="34">
        <v>6738</v>
      </c>
      <c r="E43" s="2">
        <v>0.06</v>
      </c>
      <c r="F43" s="2">
        <v>0.89</v>
      </c>
      <c r="G43" s="60">
        <v>252.4</v>
      </c>
      <c r="H43" s="2">
        <v>0.04</v>
      </c>
      <c r="I43" s="2">
        <v>0.81</v>
      </c>
    </row>
    <row r="44" spans="1:9">
      <c r="A44" t="s">
        <v>121</v>
      </c>
      <c r="B44" t="s">
        <v>123</v>
      </c>
      <c r="C44" t="s">
        <v>136</v>
      </c>
      <c r="D44" s="34">
        <v>7223</v>
      </c>
      <c r="E44" s="2">
        <v>7.0000000000000007E-2</v>
      </c>
      <c r="F44" s="2">
        <v>0.89</v>
      </c>
      <c r="G44" s="60">
        <v>267.8</v>
      </c>
      <c r="H44" s="2">
        <v>0.06</v>
      </c>
      <c r="I44" s="2">
        <v>0.8</v>
      </c>
    </row>
    <row r="45" spans="1:9">
      <c r="A45" t="s">
        <v>121</v>
      </c>
      <c r="B45" t="s">
        <v>124</v>
      </c>
      <c r="C45" t="s">
        <v>136</v>
      </c>
      <c r="D45" s="34">
        <v>7343</v>
      </c>
      <c r="E45" s="2">
        <v>0.02</v>
      </c>
      <c r="F45" s="2">
        <v>0.86</v>
      </c>
      <c r="G45" s="60">
        <v>277.8</v>
      </c>
      <c r="H45" s="2">
        <v>0.04</v>
      </c>
      <c r="I45" s="2">
        <v>0.84</v>
      </c>
    </row>
    <row r="46" spans="1:9">
      <c r="A46" t="s">
        <v>125</v>
      </c>
      <c r="B46" t="s">
        <v>126</v>
      </c>
      <c r="C46" t="s">
        <v>136</v>
      </c>
      <c r="D46" s="34">
        <v>7884</v>
      </c>
      <c r="E46" s="2">
        <v>7.0000000000000007E-2</v>
      </c>
      <c r="F46" s="2">
        <v>0.85</v>
      </c>
      <c r="G46" s="60">
        <v>304.2</v>
      </c>
      <c r="H46" s="2">
        <v>0.1</v>
      </c>
      <c r="I46" s="2">
        <v>0.83</v>
      </c>
    </row>
    <row r="47" spans="1:9">
      <c r="A47" t="s">
        <v>125</v>
      </c>
      <c r="B47" t="s">
        <v>127</v>
      </c>
      <c r="C47" t="s">
        <v>136</v>
      </c>
      <c r="D47" s="34">
        <v>7950</v>
      </c>
      <c r="E47" s="2">
        <v>0.01</v>
      </c>
      <c r="F47" s="2">
        <v>0.85</v>
      </c>
      <c r="G47" s="60">
        <v>297.89999999999998</v>
      </c>
      <c r="H47" s="2">
        <v>-0.02</v>
      </c>
      <c r="I47" s="2">
        <v>0.73</v>
      </c>
    </row>
    <row r="48" spans="1:9">
      <c r="A48" t="s">
        <v>125</v>
      </c>
      <c r="B48" t="s">
        <v>128</v>
      </c>
      <c r="C48" t="s">
        <v>136</v>
      </c>
      <c r="D48" s="34">
        <v>8270</v>
      </c>
      <c r="E48" s="2">
        <v>0.04</v>
      </c>
      <c r="F48" s="2">
        <v>0.87</v>
      </c>
      <c r="G48" s="60">
        <v>320.7</v>
      </c>
      <c r="H48" s="2">
        <v>0.08</v>
      </c>
      <c r="I48" s="2">
        <v>0.75</v>
      </c>
    </row>
    <row r="49" spans="1:9">
      <c r="A49" t="s">
        <v>129</v>
      </c>
      <c r="B49" t="s">
        <v>130</v>
      </c>
      <c r="C49" t="s">
        <v>136</v>
      </c>
      <c r="D49" s="34">
        <v>8183</v>
      </c>
      <c r="E49" s="2">
        <v>-0.01</v>
      </c>
      <c r="F49" s="2">
        <v>0.86</v>
      </c>
      <c r="G49" s="60">
        <v>308.89999999999998</v>
      </c>
      <c r="H49" s="2">
        <v>-0.04</v>
      </c>
      <c r="I49" s="2">
        <v>0.77</v>
      </c>
    </row>
    <row r="50" spans="1:9">
      <c r="A50" t="s">
        <v>129</v>
      </c>
      <c r="B50" t="s">
        <v>131</v>
      </c>
      <c r="C50" t="s">
        <v>136</v>
      </c>
      <c r="D50" s="34">
        <v>7653</v>
      </c>
      <c r="E50" s="2">
        <v>-0.06</v>
      </c>
      <c r="F50" s="2">
        <v>0.88</v>
      </c>
      <c r="G50" s="60">
        <v>275.7</v>
      </c>
      <c r="H50" s="2">
        <v>-0.11</v>
      </c>
      <c r="I50" s="2">
        <v>0.81</v>
      </c>
    </row>
    <row r="51" spans="1:9">
      <c r="A51" t="s">
        <v>129</v>
      </c>
      <c r="B51" t="s">
        <v>185</v>
      </c>
      <c r="C51" t="s">
        <v>136</v>
      </c>
      <c r="D51" s="34">
        <v>8328</v>
      </c>
      <c r="E51" s="2">
        <v>0.09</v>
      </c>
      <c r="F51" s="2">
        <v>0.87</v>
      </c>
      <c r="G51" s="60">
        <v>318.5</v>
      </c>
      <c r="H51" s="2">
        <v>0.16</v>
      </c>
      <c r="I51" s="2">
        <v>0.82</v>
      </c>
    </row>
    <row r="52" spans="1:9">
      <c r="A52" t="s">
        <v>69</v>
      </c>
      <c r="B52" t="s">
        <v>70</v>
      </c>
      <c r="C52" t="s">
        <v>137</v>
      </c>
      <c r="D52" s="34">
        <v>348</v>
      </c>
      <c r="F52" s="2">
        <v>0.32</v>
      </c>
      <c r="G52" s="60">
        <v>20.7</v>
      </c>
      <c r="I52" s="2">
        <v>0.47</v>
      </c>
    </row>
    <row r="53" spans="1:9">
      <c r="A53" t="s">
        <v>69</v>
      </c>
      <c r="B53" t="s">
        <v>71</v>
      </c>
      <c r="C53" t="s">
        <v>137</v>
      </c>
      <c r="D53" s="34">
        <v>420</v>
      </c>
      <c r="E53" s="2">
        <v>0.21</v>
      </c>
      <c r="F53" s="2">
        <v>0.28999999999999998</v>
      </c>
      <c r="G53" s="60">
        <v>20.5</v>
      </c>
      <c r="H53" s="2">
        <v>-0.01</v>
      </c>
      <c r="I53" s="2">
        <v>0.36</v>
      </c>
    </row>
    <row r="54" spans="1:9">
      <c r="A54" t="s">
        <v>69</v>
      </c>
      <c r="B54" t="s">
        <v>72</v>
      </c>
      <c r="C54" t="s">
        <v>137</v>
      </c>
      <c r="D54" s="34">
        <v>348</v>
      </c>
      <c r="E54" s="2">
        <v>-0.17</v>
      </c>
      <c r="F54" s="2">
        <v>0.23</v>
      </c>
      <c r="G54" s="60">
        <v>21.1</v>
      </c>
      <c r="H54" s="2">
        <v>0.03</v>
      </c>
      <c r="I54" s="2">
        <v>0.35</v>
      </c>
    </row>
    <row r="55" spans="1:9">
      <c r="A55" t="s">
        <v>73</v>
      </c>
      <c r="B55" t="s">
        <v>74</v>
      </c>
      <c r="C55" t="s">
        <v>137</v>
      </c>
      <c r="D55" s="34">
        <v>313</v>
      </c>
      <c r="E55" s="2">
        <v>-0.1</v>
      </c>
      <c r="F55" s="2">
        <v>0.19</v>
      </c>
      <c r="G55" s="60">
        <v>17.7</v>
      </c>
      <c r="H55" s="2">
        <v>-0.16</v>
      </c>
      <c r="I55" s="2">
        <v>0.26</v>
      </c>
    </row>
    <row r="56" spans="1:9">
      <c r="A56" t="s">
        <v>73</v>
      </c>
      <c r="B56" t="s">
        <v>75</v>
      </c>
      <c r="C56" t="s">
        <v>137</v>
      </c>
      <c r="D56" s="34">
        <v>374</v>
      </c>
      <c r="E56" s="2">
        <v>0.19</v>
      </c>
      <c r="F56" s="2">
        <v>0.19</v>
      </c>
      <c r="G56" s="60">
        <v>28.4</v>
      </c>
      <c r="H56" s="2">
        <v>0.6</v>
      </c>
      <c r="I56" s="2">
        <v>0.32</v>
      </c>
    </row>
    <row r="57" spans="1:9">
      <c r="A57" t="s">
        <v>73</v>
      </c>
      <c r="B57" t="s">
        <v>76</v>
      </c>
      <c r="C57" t="s">
        <v>137</v>
      </c>
      <c r="D57" s="34">
        <v>485</v>
      </c>
      <c r="E57" s="2">
        <v>0.3</v>
      </c>
      <c r="F57" s="2">
        <v>0.2</v>
      </c>
      <c r="G57" s="60">
        <v>37.5</v>
      </c>
      <c r="H57" s="2">
        <v>0.32</v>
      </c>
      <c r="I57" s="2">
        <v>0.35</v>
      </c>
    </row>
    <row r="58" spans="1:9">
      <c r="A58" t="s">
        <v>77</v>
      </c>
      <c r="B58" t="s">
        <v>78</v>
      </c>
      <c r="C58" t="s">
        <v>137</v>
      </c>
      <c r="D58" s="34">
        <v>684</v>
      </c>
      <c r="E58" s="2">
        <v>0.41</v>
      </c>
      <c r="F58" s="2">
        <v>0.22</v>
      </c>
      <c r="G58" s="60">
        <v>44</v>
      </c>
      <c r="H58" s="2">
        <v>0.17</v>
      </c>
      <c r="I58" s="2">
        <v>0.34</v>
      </c>
    </row>
    <row r="59" spans="1:9">
      <c r="A59" t="s">
        <v>77</v>
      </c>
      <c r="B59" t="s">
        <v>79</v>
      </c>
      <c r="C59" t="s">
        <v>137</v>
      </c>
      <c r="D59" s="34">
        <v>783</v>
      </c>
      <c r="E59" s="2">
        <v>0.14000000000000001</v>
      </c>
      <c r="F59" s="2">
        <v>0.2</v>
      </c>
      <c r="G59" s="60">
        <v>59.6</v>
      </c>
      <c r="H59" s="2">
        <v>0.36</v>
      </c>
      <c r="I59" s="2">
        <v>0.35</v>
      </c>
    </row>
    <row r="60" spans="1:9">
      <c r="A60" t="s">
        <v>77</v>
      </c>
      <c r="B60" t="s">
        <v>80</v>
      </c>
      <c r="C60" t="s">
        <v>137</v>
      </c>
      <c r="D60" s="34">
        <v>828</v>
      </c>
      <c r="E60" s="2">
        <v>0.06</v>
      </c>
      <c r="F60" s="2">
        <v>0.19</v>
      </c>
      <c r="G60" s="60">
        <v>40.200000000000003</v>
      </c>
      <c r="H60" s="2">
        <v>-0.33</v>
      </c>
      <c r="I60" s="2">
        <v>0.25</v>
      </c>
    </row>
    <row r="61" spans="1:9">
      <c r="A61" t="s">
        <v>81</v>
      </c>
      <c r="B61" t="s">
        <v>82</v>
      </c>
      <c r="C61" t="s">
        <v>137</v>
      </c>
      <c r="D61" s="34">
        <v>836</v>
      </c>
      <c r="E61" s="2">
        <v>0.01</v>
      </c>
      <c r="F61" s="2">
        <v>0.18</v>
      </c>
      <c r="G61" s="60">
        <v>52.7</v>
      </c>
      <c r="H61" s="2">
        <v>0.31</v>
      </c>
      <c r="I61" s="2">
        <v>0.28999999999999998</v>
      </c>
    </row>
    <row r="62" spans="1:9">
      <c r="A62" t="s">
        <v>81</v>
      </c>
      <c r="B62" t="s">
        <v>83</v>
      </c>
      <c r="C62" t="s">
        <v>137</v>
      </c>
      <c r="D62" s="34">
        <v>718</v>
      </c>
      <c r="E62" s="2">
        <v>-0.14000000000000001</v>
      </c>
      <c r="F62" s="2">
        <v>0.17</v>
      </c>
      <c r="G62" s="60">
        <v>32.200000000000003</v>
      </c>
      <c r="H62" s="2">
        <v>-0.39</v>
      </c>
      <c r="I62" s="2">
        <v>0.21</v>
      </c>
    </row>
    <row r="63" spans="1:9">
      <c r="A63" t="s">
        <v>81</v>
      </c>
      <c r="B63" t="s">
        <v>84</v>
      </c>
      <c r="C63" t="s">
        <v>137</v>
      </c>
      <c r="D63" s="34">
        <v>833</v>
      </c>
      <c r="E63" s="2">
        <v>0.16</v>
      </c>
      <c r="F63" s="2">
        <v>0.17</v>
      </c>
      <c r="G63" s="60">
        <v>58</v>
      </c>
      <c r="H63" s="2">
        <v>0.8</v>
      </c>
      <c r="I63" s="2">
        <v>0.3</v>
      </c>
    </row>
    <row r="64" spans="1:9">
      <c r="A64" t="s">
        <v>85</v>
      </c>
      <c r="B64" t="s">
        <v>86</v>
      </c>
      <c r="C64" t="s">
        <v>137</v>
      </c>
      <c r="D64" s="34">
        <v>790</v>
      </c>
      <c r="E64" s="2">
        <v>-0.05</v>
      </c>
      <c r="F64" s="2">
        <v>0.16</v>
      </c>
      <c r="G64" s="60">
        <v>51</v>
      </c>
      <c r="H64" s="2">
        <v>-0.12</v>
      </c>
      <c r="I64" s="2">
        <v>0.27</v>
      </c>
    </row>
    <row r="65" spans="1:9">
      <c r="A65" t="s">
        <v>85</v>
      </c>
      <c r="B65" t="s">
        <v>87</v>
      </c>
      <c r="C65" t="s">
        <v>137</v>
      </c>
      <c r="D65" s="34">
        <v>679</v>
      </c>
      <c r="E65" s="2">
        <v>-0.14000000000000001</v>
      </c>
      <c r="F65" s="2">
        <v>0.15</v>
      </c>
      <c r="G65" s="60">
        <v>60.1</v>
      </c>
      <c r="H65" s="2">
        <v>0.18</v>
      </c>
      <c r="I65" s="2">
        <v>0.31</v>
      </c>
    </row>
    <row r="66" spans="1:9">
      <c r="A66" t="s">
        <v>85</v>
      </c>
      <c r="B66" t="s">
        <v>88</v>
      </c>
      <c r="C66" t="s">
        <v>137</v>
      </c>
      <c r="D66" s="34">
        <v>548</v>
      </c>
      <c r="E66" s="2">
        <v>-0.19</v>
      </c>
      <c r="F66" s="2">
        <v>0.12</v>
      </c>
      <c r="G66" s="60">
        <v>27.2</v>
      </c>
      <c r="H66" s="2">
        <v>-0.55000000000000004</v>
      </c>
      <c r="I66" s="2">
        <v>0.17</v>
      </c>
    </row>
    <row r="67" spans="1:9">
      <c r="A67" t="s">
        <v>89</v>
      </c>
      <c r="B67" t="s">
        <v>90</v>
      </c>
      <c r="C67" t="s">
        <v>137</v>
      </c>
      <c r="D67" s="34">
        <v>527</v>
      </c>
      <c r="E67" s="2">
        <v>-0.04</v>
      </c>
      <c r="F67" s="2">
        <v>0.12</v>
      </c>
      <c r="G67" s="60">
        <v>33.799999999999997</v>
      </c>
      <c r="H67" s="2">
        <v>0.24</v>
      </c>
      <c r="I67" s="2">
        <v>0.2</v>
      </c>
    </row>
    <row r="68" spans="1:9">
      <c r="A68" t="s">
        <v>89</v>
      </c>
      <c r="B68" t="s">
        <v>91</v>
      </c>
      <c r="C68" t="s">
        <v>137</v>
      </c>
      <c r="D68" s="34">
        <v>582</v>
      </c>
      <c r="E68" s="2">
        <v>0.1</v>
      </c>
      <c r="F68" s="2">
        <v>0.13</v>
      </c>
      <c r="G68" s="60">
        <v>34.6</v>
      </c>
      <c r="H68" s="2">
        <v>0.02</v>
      </c>
      <c r="I68" s="2">
        <v>0.2</v>
      </c>
    </row>
    <row r="69" spans="1:9">
      <c r="A69" t="s">
        <v>89</v>
      </c>
      <c r="B69" t="s">
        <v>92</v>
      </c>
      <c r="C69" t="s">
        <v>137</v>
      </c>
      <c r="D69" s="34">
        <v>809</v>
      </c>
      <c r="E69" s="2">
        <v>0.39</v>
      </c>
      <c r="F69" s="2">
        <v>0.16</v>
      </c>
      <c r="G69" s="60">
        <v>49.5</v>
      </c>
      <c r="H69" s="2">
        <v>0.43</v>
      </c>
      <c r="I69" s="2">
        <v>0.25</v>
      </c>
    </row>
    <row r="70" spans="1:9">
      <c r="A70" t="s">
        <v>93</v>
      </c>
      <c r="B70" t="s">
        <v>94</v>
      </c>
      <c r="C70" t="s">
        <v>137</v>
      </c>
      <c r="D70" s="34">
        <v>966</v>
      </c>
      <c r="E70" s="2">
        <v>0.19</v>
      </c>
      <c r="F70" s="2">
        <v>0.17</v>
      </c>
      <c r="G70" s="60">
        <v>59.1</v>
      </c>
      <c r="H70" s="2">
        <v>0.19</v>
      </c>
      <c r="I70" s="2">
        <v>0.27</v>
      </c>
    </row>
    <row r="71" spans="1:9">
      <c r="A71" t="s">
        <v>93</v>
      </c>
      <c r="B71" t="s">
        <v>95</v>
      </c>
      <c r="C71" t="s">
        <v>137</v>
      </c>
      <c r="D71" s="34">
        <v>1044</v>
      </c>
      <c r="E71" s="2">
        <v>0.08</v>
      </c>
      <c r="F71" s="2">
        <v>0.19</v>
      </c>
      <c r="G71" s="60">
        <v>57.4</v>
      </c>
      <c r="H71" s="2">
        <v>-0.03</v>
      </c>
      <c r="I71" s="2">
        <v>0.27</v>
      </c>
    </row>
    <row r="72" spans="1:9">
      <c r="A72" t="s">
        <v>93</v>
      </c>
      <c r="B72" t="s">
        <v>96</v>
      </c>
      <c r="C72" t="s">
        <v>137</v>
      </c>
      <c r="D72" s="34">
        <v>1043</v>
      </c>
      <c r="E72" s="2">
        <v>0</v>
      </c>
      <c r="F72" s="2">
        <v>0.17</v>
      </c>
      <c r="G72" s="60">
        <v>54.4</v>
      </c>
      <c r="H72" s="2">
        <v>-0.05</v>
      </c>
      <c r="I72" s="2">
        <v>0.24</v>
      </c>
    </row>
    <row r="73" spans="1:9">
      <c r="A73" t="s">
        <v>97</v>
      </c>
      <c r="B73" t="s">
        <v>98</v>
      </c>
      <c r="C73" t="s">
        <v>137</v>
      </c>
      <c r="D73" s="34">
        <v>979</v>
      </c>
      <c r="E73" s="2">
        <v>-0.06</v>
      </c>
      <c r="F73" s="2">
        <v>0.16</v>
      </c>
      <c r="G73" s="60">
        <v>69.5</v>
      </c>
      <c r="H73" s="2">
        <v>0.28000000000000003</v>
      </c>
      <c r="I73" s="2">
        <v>0.28999999999999998</v>
      </c>
    </row>
    <row r="74" spans="1:9">
      <c r="A74" t="s">
        <v>97</v>
      </c>
      <c r="B74" t="s">
        <v>99</v>
      </c>
      <c r="C74" t="s">
        <v>137</v>
      </c>
      <c r="D74" s="34">
        <v>826</v>
      </c>
      <c r="E74" s="2">
        <v>-0.16</v>
      </c>
      <c r="F74" s="2">
        <v>0.15</v>
      </c>
      <c r="G74" s="60">
        <v>42.3</v>
      </c>
      <c r="H74" s="2">
        <v>-0.39</v>
      </c>
      <c r="I74" s="2">
        <v>0.2</v>
      </c>
    </row>
    <row r="75" spans="1:9">
      <c r="A75" t="s">
        <v>97</v>
      </c>
      <c r="B75" t="s">
        <v>100</v>
      </c>
      <c r="C75" t="s">
        <v>137</v>
      </c>
      <c r="D75" s="34">
        <v>940</v>
      </c>
      <c r="E75" s="2">
        <v>0.14000000000000001</v>
      </c>
      <c r="F75" s="2">
        <v>0.15</v>
      </c>
      <c r="G75" s="60">
        <v>51.1</v>
      </c>
      <c r="H75" s="2">
        <v>0.21</v>
      </c>
      <c r="I75" s="2">
        <v>0.21</v>
      </c>
    </row>
    <row r="76" spans="1:9">
      <c r="A76" t="s">
        <v>101</v>
      </c>
      <c r="B76" t="s">
        <v>102</v>
      </c>
      <c r="C76" t="s">
        <v>137</v>
      </c>
      <c r="D76" s="34">
        <v>935</v>
      </c>
      <c r="E76" s="2">
        <v>-0.01</v>
      </c>
      <c r="F76" s="2">
        <v>0.15</v>
      </c>
      <c r="G76" s="60">
        <v>65.099999999999994</v>
      </c>
      <c r="H76" s="2">
        <v>0.27</v>
      </c>
      <c r="I76" s="2">
        <v>0.26</v>
      </c>
    </row>
    <row r="77" spans="1:9">
      <c r="A77" t="s">
        <v>101</v>
      </c>
      <c r="B77" t="s">
        <v>103</v>
      </c>
      <c r="C77" t="s">
        <v>137</v>
      </c>
      <c r="D77" s="34">
        <v>820</v>
      </c>
      <c r="E77" s="2">
        <v>-0.12</v>
      </c>
      <c r="F77" s="2">
        <v>0.13</v>
      </c>
      <c r="G77" s="60">
        <v>56.7</v>
      </c>
      <c r="H77" s="2">
        <v>-0.13</v>
      </c>
      <c r="I77" s="2">
        <v>0.24</v>
      </c>
    </row>
    <row r="78" spans="1:9">
      <c r="A78" t="s">
        <v>101</v>
      </c>
      <c r="B78" t="s">
        <v>104</v>
      </c>
      <c r="C78" t="s">
        <v>137</v>
      </c>
      <c r="D78" s="34">
        <v>766</v>
      </c>
      <c r="E78" s="2">
        <v>-7.0000000000000007E-2</v>
      </c>
      <c r="F78" s="2">
        <v>0.13</v>
      </c>
      <c r="G78" s="60">
        <v>63.3</v>
      </c>
      <c r="H78" s="2">
        <v>0.12</v>
      </c>
      <c r="I78" s="2">
        <v>0.26</v>
      </c>
    </row>
    <row r="79" spans="1:9">
      <c r="A79" t="s">
        <v>105</v>
      </c>
      <c r="B79" t="s">
        <v>106</v>
      </c>
      <c r="C79" t="s">
        <v>137</v>
      </c>
      <c r="D79" s="34">
        <v>671</v>
      </c>
      <c r="E79" s="2">
        <v>-0.12</v>
      </c>
      <c r="F79" s="2">
        <v>0.11</v>
      </c>
      <c r="G79" s="60">
        <v>53.4</v>
      </c>
      <c r="H79" s="2">
        <v>-0.16</v>
      </c>
      <c r="I79" s="2">
        <v>0.22</v>
      </c>
    </row>
    <row r="80" spans="1:9">
      <c r="A80" t="s">
        <v>105</v>
      </c>
      <c r="B80" t="s">
        <v>107</v>
      </c>
      <c r="C80" t="s">
        <v>137</v>
      </c>
      <c r="D80" s="34">
        <v>664</v>
      </c>
      <c r="E80" s="2">
        <v>-0.01</v>
      </c>
      <c r="F80" s="2">
        <v>0.11</v>
      </c>
      <c r="G80" s="60">
        <v>46.9</v>
      </c>
      <c r="H80" s="2">
        <v>-0.12</v>
      </c>
      <c r="I80" s="2">
        <v>0.2</v>
      </c>
    </row>
    <row r="81" spans="1:9">
      <c r="A81" t="s">
        <v>105</v>
      </c>
      <c r="B81" t="s">
        <v>108</v>
      </c>
      <c r="C81" t="s">
        <v>137</v>
      </c>
      <c r="D81" s="34">
        <v>881</v>
      </c>
      <c r="E81" s="2">
        <v>0.33</v>
      </c>
      <c r="F81" s="2">
        <v>0.13</v>
      </c>
      <c r="G81" s="60">
        <v>71.900000000000006</v>
      </c>
      <c r="H81" s="2">
        <v>0.53</v>
      </c>
      <c r="I81" s="2">
        <v>0.26</v>
      </c>
    </row>
    <row r="82" spans="1:9">
      <c r="A82" t="s">
        <v>109</v>
      </c>
      <c r="B82" t="s">
        <v>110</v>
      </c>
      <c r="C82" t="s">
        <v>137</v>
      </c>
      <c r="D82" s="34">
        <v>1057</v>
      </c>
      <c r="E82" s="2">
        <v>0.2</v>
      </c>
      <c r="F82" s="2">
        <v>0.14000000000000001</v>
      </c>
      <c r="G82" s="60">
        <v>48.4</v>
      </c>
      <c r="H82" s="2">
        <v>-0.33</v>
      </c>
      <c r="I82" s="2">
        <v>0.18</v>
      </c>
    </row>
    <row r="83" spans="1:9">
      <c r="A83" t="s">
        <v>109</v>
      </c>
      <c r="B83" t="s">
        <v>111</v>
      </c>
      <c r="C83" t="s">
        <v>137</v>
      </c>
      <c r="D83" s="34">
        <v>1187</v>
      </c>
      <c r="E83" s="2">
        <v>0.12</v>
      </c>
      <c r="F83" s="2">
        <v>0.16</v>
      </c>
      <c r="G83" s="60">
        <v>78.900000000000006</v>
      </c>
      <c r="H83" s="2">
        <v>0.63</v>
      </c>
      <c r="I83" s="2">
        <v>0.27</v>
      </c>
    </row>
    <row r="84" spans="1:9">
      <c r="A84" t="s">
        <v>109</v>
      </c>
      <c r="B84" t="s">
        <v>112</v>
      </c>
      <c r="C84" t="s">
        <v>137</v>
      </c>
      <c r="D84" s="34">
        <v>1134</v>
      </c>
      <c r="E84" s="2">
        <v>-0.04</v>
      </c>
      <c r="F84" s="2">
        <v>0.15</v>
      </c>
      <c r="G84" s="60">
        <v>39.6</v>
      </c>
      <c r="H84" s="2">
        <v>-0.5</v>
      </c>
      <c r="I84" s="2">
        <v>0.15</v>
      </c>
    </row>
    <row r="85" spans="1:9">
      <c r="A85" t="s">
        <v>113</v>
      </c>
      <c r="B85" t="s">
        <v>114</v>
      </c>
      <c r="C85" t="s">
        <v>137</v>
      </c>
      <c r="D85" s="34">
        <v>1183</v>
      </c>
      <c r="E85" s="2">
        <v>0.04</v>
      </c>
      <c r="F85" s="2">
        <v>0.15</v>
      </c>
      <c r="G85" s="60">
        <v>92</v>
      </c>
      <c r="H85" s="2">
        <v>1.33</v>
      </c>
      <c r="I85" s="2">
        <v>0.28000000000000003</v>
      </c>
    </row>
    <row r="86" spans="1:9">
      <c r="A86" t="s">
        <v>113</v>
      </c>
      <c r="B86" t="s">
        <v>115</v>
      </c>
      <c r="C86" t="s">
        <v>137</v>
      </c>
      <c r="D86" s="34">
        <v>931</v>
      </c>
      <c r="E86" s="2">
        <v>-0.21</v>
      </c>
      <c r="F86" s="2">
        <v>0.13</v>
      </c>
      <c r="G86" s="60">
        <v>61.6</v>
      </c>
      <c r="H86" s="2">
        <v>-0.33</v>
      </c>
      <c r="I86" s="2">
        <v>0.22</v>
      </c>
    </row>
    <row r="87" spans="1:9">
      <c r="A87" t="s">
        <v>113</v>
      </c>
      <c r="B87" t="s">
        <v>116</v>
      </c>
      <c r="C87" t="s">
        <v>137</v>
      </c>
      <c r="D87" s="34">
        <v>1186</v>
      </c>
      <c r="E87" s="2">
        <v>0.27</v>
      </c>
      <c r="F87" s="2">
        <v>0.15</v>
      </c>
      <c r="G87" s="60">
        <v>47.7</v>
      </c>
      <c r="H87" s="2">
        <v>-0.22</v>
      </c>
      <c r="I87" s="2">
        <v>0.16</v>
      </c>
    </row>
    <row r="88" spans="1:9">
      <c r="A88" t="s">
        <v>117</v>
      </c>
      <c r="B88" t="s">
        <v>118</v>
      </c>
      <c r="C88" t="s">
        <v>137</v>
      </c>
      <c r="D88" s="34">
        <v>1067</v>
      </c>
      <c r="E88" s="2">
        <v>-0.1</v>
      </c>
      <c r="F88" s="2">
        <v>0.14000000000000001</v>
      </c>
      <c r="G88" s="60">
        <v>64.599999999999994</v>
      </c>
      <c r="H88" s="2">
        <v>0.35</v>
      </c>
      <c r="I88" s="2">
        <v>0.21</v>
      </c>
    </row>
    <row r="89" spans="1:9">
      <c r="A89" t="s">
        <v>117</v>
      </c>
      <c r="B89" t="s">
        <v>119</v>
      </c>
      <c r="C89" t="s">
        <v>137</v>
      </c>
      <c r="D89" s="34">
        <v>972</v>
      </c>
      <c r="E89" s="2">
        <v>-0.09</v>
      </c>
      <c r="F89" s="2">
        <v>0.12</v>
      </c>
      <c r="G89" s="60">
        <v>71.900000000000006</v>
      </c>
      <c r="H89" s="2">
        <v>0.11</v>
      </c>
      <c r="I89" s="2">
        <v>0.21</v>
      </c>
    </row>
    <row r="90" spans="1:9">
      <c r="A90" t="s">
        <v>117</v>
      </c>
      <c r="B90" t="s">
        <v>120</v>
      </c>
      <c r="C90" t="s">
        <v>137</v>
      </c>
      <c r="D90" s="34">
        <v>768</v>
      </c>
      <c r="E90" s="2">
        <v>-0.21</v>
      </c>
      <c r="F90" s="2">
        <v>0.11</v>
      </c>
      <c r="G90" s="60">
        <v>58.4</v>
      </c>
      <c r="H90" s="2">
        <v>-0.19</v>
      </c>
      <c r="I90" s="2">
        <v>0.19</v>
      </c>
    </row>
    <row r="91" spans="1:9">
      <c r="A91" t="s">
        <v>121</v>
      </c>
      <c r="B91" t="s">
        <v>122</v>
      </c>
      <c r="C91" t="s">
        <v>137</v>
      </c>
      <c r="D91" s="34">
        <v>688</v>
      </c>
      <c r="E91" s="2">
        <v>-0.1</v>
      </c>
      <c r="F91" s="2">
        <v>0.09</v>
      </c>
      <c r="G91" s="60">
        <v>52.7</v>
      </c>
      <c r="H91" s="2">
        <v>-0.1</v>
      </c>
      <c r="I91" s="2">
        <v>0.17</v>
      </c>
    </row>
    <row r="92" spans="1:9">
      <c r="A92" t="s">
        <v>121</v>
      </c>
      <c r="B92" t="s">
        <v>123</v>
      </c>
      <c r="C92" t="s">
        <v>137</v>
      </c>
      <c r="D92" s="34">
        <v>765</v>
      </c>
      <c r="E92" s="2">
        <v>0.11</v>
      </c>
      <c r="F92" s="2">
        <v>0.09</v>
      </c>
      <c r="G92" s="60">
        <v>60.2</v>
      </c>
      <c r="H92" s="2">
        <v>0.14000000000000001</v>
      </c>
      <c r="I92" s="2">
        <v>0.18</v>
      </c>
    </row>
    <row r="93" spans="1:9">
      <c r="A93" t="s">
        <v>121</v>
      </c>
      <c r="B93" t="s">
        <v>124</v>
      </c>
      <c r="C93" t="s">
        <v>137</v>
      </c>
      <c r="D93" s="34">
        <v>1061</v>
      </c>
      <c r="E93" s="2">
        <v>0.39</v>
      </c>
      <c r="F93" s="2">
        <v>0.12</v>
      </c>
      <c r="G93" s="60">
        <v>46.9</v>
      </c>
      <c r="H93" s="2">
        <v>-0.22</v>
      </c>
      <c r="I93" s="2">
        <v>0.14000000000000001</v>
      </c>
    </row>
    <row r="94" spans="1:9">
      <c r="A94" t="s">
        <v>125</v>
      </c>
      <c r="B94" t="s">
        <v>126</v>
      </c>
      <c r="C94" t="s">
        <v>137</v>
      </c>
      <c r="D94" s="34">
        <v>1234</v>
      </c>
      <c r="E94" s="2">
        <v>0.16</v>
      </c>
      <c r="F94" s="2">
        <v>0.13</v>
      </c>
      <c r="G94" s="60">
        <v>58.4</v>
      </c>
      <c r="H94" s="2">
        <v>0.25</v>
      </c>
      <c r="I94" s="2">
        <v>0.16</v>
      </c>
    </row>
    <row r="95" spans="1:9">
      <c r="A95" t="s">
        <v>125</v>
      </c>
      <c r="B95" t="s">
        <v>127</v>
      </c>
      <c r="C95" t="s">
        <v>137</v>
      </c>
      <c r="D95" s="34">
        <v>1253</v>
      </c>
      <c r="E95" s="2">
        <v>0.02</v>
      </c>
      <c r="F95" s="2">
        <v>0.13</v>
      </c>
      <c r="G95" s="60">
        <v>102</v>
      </c>
      <c r="H95" s="2">
        <v>0.75</v>
      </c>
      <c r="I95" s="2">
        <v>0.25</v>
      </c>
    </row>
    <row r="96" spans="1:9">
      <c r="A96" t="s">
        <v>125</v>
      </c>
      <c r="B96" t="s">
        <v>128</v>
      </c>
      <c r="C96" t="s">
        <v>137</v>
      </c>
      <c r="D96" s="34">
        <v>1089</v>
      </c>
      <c r="E96" s="2">
        <v>-0.13</v>
      </c>
      <c r="F96" s="2">
        <v>0.11</v>
      </c>
      <c r="G96" s="60">
        <v>99.1</v>
      </c>
      <c r="H96" s="2">
        <v>-0.03</v>
      </c>
      <c r="I96" s="2">
        <v>0.23</v>
      </c>
    </row>
    <row r="97" spans="1:9">
      <c r="A97" t="s">
        <v>129</v>
      </c>
      <c r="B97" t="s">
        <v>130</v>
      </c>
      <c r="C97" t="s">
        <v>137</v>
      </c>
      <c r="D97" s="34">
        <v>1180</v>
      </c>
      <c r="E97" s="2">
        <v>0.08</v>
      </c>
      <c r="F97" s="2">
        <v>0.12</v>
      </c>
      <c r="G97" s="60">
        <v>86.7</v>
      </c>
      <c r="H97" s="2">
        <v>-0.12</v>
      </c>
      <c r="I97" s="2">
        <v>0.22</v>
      </c>
    </row>
    <row r="98" spans="1:9">
      <c r="A98" t="s">
        <v>129</v>
      </c>
      <c r="B98" t="s">
        <v>131</v>
      </c>
      <c r="C98" t="s">
        <v>137</v>
      </c>
      <c r="D98" s="34">
        <v>946</v>
      </c>
      <c r="E98" s="2">
        <v>-0.2</v>
      </c>
      <c r="F98" s="2">
        <v>0.11</v>
      </c>
      <c r="G98" s="60">
        <v>61.3</v>
      </c>
      <c r="H98" s="2">
        <v>-0.28999999999999998</v>
      </c>
      <c r="I98" s="2">
        <v>0.18</v>
      </c>
    </row>
    <row r="99" spans="1:9">
      <c r="A99" t="s">
        <v>129</v>
      </c>
      <c r="B99" t="s">
        <v>185</v>
      </c>
      <c r="C99" t="s">
        <v>137</v>
      </c>
      <c r="D99" s="34">
        <v>1080</v>
      </c>
      <c r="E99" s="2">
        <v>0.14000000000000001</v>
      </c>
      <c r="F99" s="2">
        <v>0.11</v>
      </c>
      <c r="G99" s="60">
        <v>61.6</v>
      </c>
      <c r="H99" s="2">
        <v>0.01</v>
      </c>
      <c r="I99" s="2">
        <v>0.16</v>
      </c>
    </row>
    <row r="100" spans="1:9">
      <c r="A100" t="s">
        <v>69</v>
      </c>
      <c r="B100" t="s">
        <v>70</v>
      </c>
      <c r="C100" t="s">
        <v>138</v>
      </c>
      <c r="D100" s="34">
        <v>17</v>
      </c>
      <c r="F100" s="2">
        <v>0.02</v>
      </c>
      <c r="G100" s="60">
        <v>1</v>
      </c>
      <c r="I100" s="2">
        <v>0.02</v>
      </c>
    </row>
    <row r="101" spans="1:9">
      <c r="A101" t="s">
        <v>69</v>
      </c>
      <c r="B101" t="s">
        <v>71</v>
      </c>
      <c r="C101" t="s">
        <v>138</v>
      </c>
      <c r="D101" s="34">
        <v>25</v>
      </c>
      <c r="E101" s="2">
        <v>0.52</v>
      </c>
      <c r="F101" s="2">
        <v>0.02</v>
      </c>
      <c r="G101" s="60">
        <v>1.3</v>
      </c>
      <c r="H101" s="2">
        <v>0.28000000000000003</v>
      </c>
      <c r="I101" s="2">
        <v>0.02</v>
      </c>
    </row>
    <row r="102" spans="1:9">
      <c r="A102" t="s">
        <v>69</v>
      </c>
      <c r="B102" t="s">
        <v>72</v>
      </c>
      <c r="C102" t="s">
        <v>138</v>
      </c>
      <c r="D102" s="34">
        <v>25</v>
      </c>
      <c r="E102" s="2">
        <v>-0.01</v>
      </c>
      <c r="F102" s="2">
        <v>0.02</v>
      </c>
      <c r="G102" s="60">
        <v>1.2</v>
      </c>
      <c r="H102" s="2">
        <v>-0.03</v>
      </c>
      <c r="I102" s="2">
        <v>0.02</v>
      </c>
    </row>
    <row r="103" spans="1:9">
      <c r="A103" t="s">
        <v>73</v>
      </c>
      <c r="B103" t="s">
        <v>74</v>
      </c>
      <c r="C103" t="s">
        <v>138</v>
      </c>
      <c r="D103" s="34">
        <v>69</v>
      </c>
      <c r="E103" s="2">
        <v>1.78</v>
      </c>
      <c r="F103" s="2">
        <v>0.04</v>
      </c>
      <c r="G103" s="60">
        <v>2.2999999999999998</v>
      </c>
      <c r="H103" s="2">
        <v>0.91</v>
      </c>
      <c r="I103" s="2">
        <v>0.03</v>
      </c>
    </row>
    <row r="104" spans="1:9">
      <c r="A104" t="s">
        <v>73</v>
      </c>
      <c r="B104" t="s">
        <v>75</v>
      </c>
      <c r="C104" t="s">
        <v>138</v>
      </c>
      <c r="D104" s="34">
        <v>68</v>
      </c>
      <c r="E104" s="2">
        <v>-0.02</v>
      </c>
      <c r="F104" s="2">
        <v>0.03</v>
      </c>
      <c r="G104" s="60">
        <v>2.2000000000000002</v>
      </c>
      <c r="H104" s="2">
        <v>-0.08</v>
      </c>
      <c r="I104" s="2">
        <v>0.02</v>
      </c>
    </row>
    <row r="105" spans="1:9">
      <c r="A105" t="s">
        <v>73</v>
      </c>
      <c r="B105" t="s">
        <v>76</v>
      </c>
      <c r="C105" t="s">
        <v>138</v>
      </c>
      <c r="D105" s="34">
        <v>71</v>
      </c>
      <c r="E105" s="2">
        <v>0.05</v>
      </c>
      <c r="F105" s="2">
        <v>0.03</v>
      </c>
      <c r="G105" s="60">
        <v>2.2999999999999998</v>
      </c>
      <c r="H105" s="2">
        <v>0.09</v>
      </c>
      <c r="I105" s="2">
        <v>0.02</v>
      </c>
    </row>
    <row r="106" spans="1:9">
      <c r="A106" t="s">
        <v>77</v>
      </c>
      <c r="B106" t="s">
        <v>78</v>
      </c>
      <c r="C106" t="s">
        <v>138</v>
      </c>
      <c r="D106" s="34">
        <v>112</v>
      </c>
      <c r="E106" s="2">
        <v>0.56999999999999995</v>
      </c>
      <c r="F106" s="2">
        <v>0.04</v>
      </c>
      <c r="G106" s="60">
        <v>4.5</v>
      </c>
      <c r="H106" s="2">
        <v>0.92</v>
      </c>
      <c r="I106" s="2">
        <v>0.04</v>
      </c>
    </row>
    <row r="107" spans="1:9">
      <c r="A107" t="s">
        <v>77</v>
      </c>
      <c r="B107" t="s">
        <v>79</v>
      </c>
      <c r="C107" t="s">
        <v>138</v>
      </c>
      <c r="D107" s="34">
        <v>103</v>
      </c>
      <c r="E107" s="2">
        <v>-0.08</v>
      </c>
      <c r="F107" s="2">
        <v>0.03</v>
      </c>
      <c r="G107" s="60">
        <v>4.5999999999999996</v>
      </c>
      <c r="H107" s="2">
        <v>0.02</v>
      </c>
      <c r="I107" s="2">
        <v>0.03</v>
      </c>
    </row>
    <row r="108" spans="1:9">
      <c r="A108" t="s">
        <v>77</v>
      </c>
      <c r="B108" t="s">
        <v>80</v>
      </c>
      <c r="C108" t="s">
        <v>138</v>
      </c>
      <c r="D108" s="34">
        <v>124</v>
      </c>
      <c r="E108" s="2">
        <v>0.21</v>
      </c>
      <c r="F108" s="2">
        <v>0.03</v>
      </c>
      <c r="G108" s="60">
        <v>5.3</v>
      </c>
      <c r="H108" s="2">
        <v>0.16</v>
      </c>
      <c r="I108" s="2">
        <v>0.03</v>
      </c>
    </row>
    <row r="109" spans="1:9">
      <c r="A109" t="s">
        <v>81</v>
      </c>
      <c r="B109" t="s">
        <v>82</v>
      </c>
      <c r="C109" t="s">
        <v>138</v>
      </c>
      <c r="D109" s="34">
        <v>131</v>
      </c>
      <c r="E109" s="2">
        <v>0.06</v>
      </c>
      <c r="F109" s="2">
        <v>0.03</v>
      </c>
      <c r="G109" s="60">
        <v>5.0999999999999996</v>
      </c>
      <c r="H109" s="2">
        <v>-0.05</v>
      </c>
      <c r="I109" s="2">
        <v>0.03</v>
      </c>
    </row>
    <row r="110" spans="1:9">
      <c r="A110" t="s">
        <v>81</v>
      </c>
      <c r="B110" t="s">
        <v>83</v>
      </c>
      <c r="C110" t="s">
        <v>138</v>
      </c>
      <c r="D110" s="34">
        <v>118</v>
      </c>
      <c r="E110" s="2">
        <v>-0.1</v>
      </c>
      <c r="F110" s="2">
        <v>0.03</v>
      </c>
      <c r="G110" s="60">
        <v>4.8</v>
      </c>
      <c r="H110" s="2">
        <v>-0.06</v>
      </c>
      <c r="I110" s="2">
        <v>0.03</v>
      </c>
    </row>
    <row r="111" spans="1:9">
      <c r="A111" t="s">
        <v>81</v>
      </c>
      <c r="B111" t="s">
        <v>84</v>
      </c>
      <c r="C111" t="s">
        <v>138</v>
      </c>
      <c r="D111" s="34">
        <v>129</v>
      </c>
      <c r="E111" s="2">
        <v>0.1</v>
      </c>
      <c r="F111" s="2">
        <v>0.03</v>
      </c>
      <c r="G111" s="60">
        <v>5.6</v>
      </c>
      <c r="H111" s="2">
        <v>0.17</v>
      </c>
      <c r="I111" s="2">
        <v>0.03</v>
      </c>
    </row>
    <row r="112" spans="1:9">
      <c r="A112" t="s">
        <v>85</v>
      </c>
      <c r="B112" t="s">
        <v>86</v>
      </c>
      <c r="C112" t="s">
        <v>138</v>
      </c>
      <c r="D112" s="34">
        <v>118</v>
      </c>
      <c r="E112" s="2">
        <v>-0.08</v>
      </c>
      <c r="F112" s="2">
        <v>0.02</v>
      </c>
      <c r="G112" s="60">
        <v>5.2</v>
      </c>
      <c r="H112" s="2">
        <v>-7.0000000000000007E-2</v>
      </c>
      <c r="I112" s="2">
        <v>0.03</v>
      </c>
    </row>
    <row r="113" spans="1:9">
      <c r="A113" t="s">
        <v>85</v>
      </c>
      <c r="B113" t="s">
        <v>87</v>
      </c>
      <c r="C113" t="s">
        <v>138</v>
      </c>
      <c r="D113" s="34">
        <v>113</v>
      </c>
      <c r="E113" s="2">
        <v>-0.05</v>
      </c>
      <c r="F113" s="2">
        <v>0.02</v>
      </c>
      <c r="G113" s="60">
        <v>4.5999999999999996</v>
      </c>
      <c r="H113" s="2">
        <v>-0.1</v>
      </c>
      <c r="I113" s="2">
        <v>0.02</v>
      </c>
    </row>
    <row r="114" spans="1:9">
      <c r="A114" t="s">
        <v>85</v>
      </c>
      <c r="B114" t="s">
        <v>88</v>
      </c>
      <c r="C114" t="s">
        <v>138</v>
      </c>
      <c r="D114" s="34">
        <v>119</v>
      </c>
      <c r="E114" s="2">
        <v>0.05</v>
      </c>
      <c r="F114" s="2">
        <v>0.03</v>
      </c>
      <c r="G114" s="60">
        <v>4.9000000000000004</v>
      </c>
      <c r="H114" s="2">
        <v>0.06</v>
      </c>
      <c r="I114" s="2">
        <v>0.03</v>
      </c>
    </row>
    <row r="115" spans="1:9">
      <c r="A115" t="s">
        <v>89</v>
      </c>
      <c r="B115" t="s">
        <v>90</v>
      </c>
      <c r="C115" t="s">
        <v>138</v>
      </c>
      <c r="D115" s="34">
        <v>133</v>
      </c>
      <c r="E115" s="2">
        <v>0.12</v>
      </c>
      <c r="F115" s="2">
        <v>0.03</v>
      </c>
      <c r="G115" s="60">
        <v>5.5</v>
      </c>
      <c r="H115" s="2">
        <v>0.11</v>
      </c>
      <c r="I115" s="2">
        <v>0.03</v>
      </c>
    </row>
    <row r="116" spans="1:9">
      <c r="A116" t="s">
        <v>89</v>
      </c>
      <c r="B116" t="s">
        <v>91</v>
      </c>
      <c r="C116" t="s">
        <v>138</v>
      </c>
      <c r="D116" s="34">
        <v>132</v>
      </c>
      <c r="E116" s="2">
        <v>0</v>
      </c>
      <c r="F116" s="2">
        <v>0.03</v>
      </c>
      <c r="G116" s="60">
        <v>5.0999999999999996</v>
      </c>
      <c r="H116" s="2">
        <v>-7.0000000000000007E-2</v>
      </c>
      <c r="I116" s="2">
        <v>0.03</v>
      </c>
    </row>
    <row r="117" spans="1:9">
      <c r="A117" t="s">
        <v>89</v>
      </c>
      <c r="B117" t="s">
        <v>92</v>
      </c>
      <c r="C117" t="s">
        <v>138</v>
      </c>
      <c r="D117" s="34">
        <v>132</v>
      </c>
      <c r="E117" s="2">
        <v>0</v>
      </c>
      <c r="F117" s="2">
        <v>0.03</v>
      </c>
      <c r="G117" s="60">
        <v>5.5</v>
      </c>
      <c r="H117" s="2">
        <v>0.09</v>
      </c>
      <c r="I117" s="2">
        <v>0.03</v>
      </c>
    </row>
    <row r="118" spans="1:9">
      <c r="A118" t="s">
        <v>93</v>
      </c>
      <c r="B118" t="s">
        <v>94</v>
      </c>
      <c r="C118" t="s">
        <v>138</v>
      </c>
      <c r="D118" s="34">
        <v>142</v>
      </c>
      <c r="E118" s="2">
        <v>7.0000000000000007E-2</v>
      </c>
      <c r="F118" s="2">
        <v>0.03</v>
      </c>
      <c r="G118" s="60">
        <v>5.4</v>
      </c>
      <c r="H118" s="2">
        <v>-0.03</v>
      </c>
      <c r="I118" s="2">
        <v>0.02</v>
      </c>
    </row>
    <row r="119" spans="1:9">
      <c r="A119" t="s">
        <v>93</v>
      </c>
      <c r="B119" t="s">
        <v>95</v>
      </c>
      <c r="C119" t="s">
        <v>138</v>
      </c>
      <c r="D119" s="34">
        <v>137</v>
      </c>
      <c r="E119" s="2">
        <v>-0.03</v>
      </c>
      <c r="F119" s="2">
        <v>0.02</v>
      </c>
      <c r="G119" s="60">
        <v>5.3</v>
      </c>
      <c r="H119" s="2">
        <v>-0.01</v>
      </c>
      <c r="I119" s="2">
        <v>0.02</v>
      </c>
    </row>
    <row r="120" spans="1:9">
      <c r="A120" t="s">
        <v>93</v>
      </c>
      <c r="B120" t="s">
        <v>96</v>
      </c>
      <c r="C120" t="s">
        <v>138</v>
      </c>
      <c r="D120" s="34">
        <v>153</v>
      </c>
      <c r="E120" s="2">
        <v>0.11</v>
      </c>
      <c r="F120" s="2">
        <v>0.03</v>
      </c>
      <c r="G120" s="60">
        <v>6</v>
      </c>
      <c r="H120" s="2">
        <v>0.14000000000000001</v>
      </c>
      <c r="I120" s="2">
        <v>0.03</v>
      </c>
    </row>
    <row r="121" spans="1:9">
      <c r="A121" t="s">
        <v>97</v>
      </c>
      <c r="B121" t="s">
        <v>98</v>
      </c>
      <c r="C121" t="s">
        <v>138</v>
      </c>
      <c r="D121" s="34">
        <v>159</v>
      </c>
      <c r="E121" s="2">
        <v>0.04</v>
      </c>
      <c r="F121" s="2">
        <v>0.03</v>
      </c>
      <c r="G121" s="60">
        <v>6.2</v>
      </c>
      <c r="H121" s="2">
        <v>0.03</v>
      </c>
      <c r="I121" s="2">
        <v>0.03</v>
      </c>
    </row>
    <row r="122" spans="1:9">
      <c r="A122" t="s">
        <v>97</v>
      </c>
      <c r="B122" t="s">
        <v>99</v>
      </c>
      <c r="C122" t="s">
        <v>138</v>
      </c>
      <c r="D122" s="34">
        <v>139</v>
      </c>
      <c r="E122" s="2">
        <v>-0.12</v>
      </c>
      <c r="F122" s="2">
        <v>0.02</v>
      </c>
      <c r="G122" s="60">
        <v>5.3</v>
      </c>
      <c r="H122" s="2">
        <v>-0.15</v>
      </c>
      <c r="I122" s="2">
        <v>0.03</v>
      </c>
    </row>
    <row r="123" spans="1:9">
      <c r="A123" t="s">
        <v>97</v>
      </c>
      <c r="B123" t="s">
        <v>100</v>
      </c>
      <c r="C123" t="s">
        <v>138</v>
      </c>
      <c r="D123" s="34">
        <v>148</v>
      </c>
      <c r="E123" s="2">
        <v>0.06</v>
      </c>
      <c r="F123" s="2">
        <v>0.02</v>
      </c>
      <c r="G123" s="60">
        <v>7.1</v>
      </c>
      <c r="H123" s="2">
        <v>0.35</v>
      </c>
      <c r="I123" s="2">
        <v>0.03</v>
      </c>
    </row>
    <row r="124" spans="1:9">
      <c r="A124" t="s">
        <v>101</v>
      </c>
      <c r="B124" t="s">
        <v>102</v>
      </c>
      <c r="C124" t="s">
        <v>138</v>
      </c>
      <c r="D124" s="34">
        <v>142</v>
      </c>
      <c r="E124" s="2">
        <v>-0.04</v>
      </c>
      <c r="F124" s="2">
        <v>0.02</v>
      </c>
      <c r="G124" s="60">
        <v>5.7</v>
      </c>
      <c r="H124" s="2">
        <v>-0.2</v>
      </c>
      <c r="I124" s="2">
        <v>0.02</v>
      </c>
    </row>
    <row r="125" spans="1:9">
      <c r="A125" t="s">
        <v>101</v>
      </c>
      <c r="B125" t="s">
        <v>103</v>
      </c>
      <c r="C125" t="s">
        <v>138</v>
      </c>
      <c r="D125" s="34">
        <v>129</v>
      </c>
      <c r="E125" s="2">
        <v>-0.09</v>
      </c>
      <c r="F125" s="2">
        <v>0.02</v>
      </c>
      <c r="G125" s="60">
        <v>5.3</v>
      </c>
      <c r="H125" s="2">
        <v>-0.08</v>
      </c>
      <c r="I125" s="2">
        <v>0.02</v>
      </c>
    </row>
    <row r="126" spans="1:9">
      <c r="A126" t="s">
        <v>101</v>
      </c>
      <c r="B126" t="s">
        <v>104</v>
      </c>
      <c r="C126" t="s">
        <v>138</v>
      </c>
      <c r="D126" s="34">
        <v>131</v>
      </c>
      <c r="E126" s="2">
        <v>0.01</v>
      </c>
      <c r="F126" s="2">
        <v>0.02</v>
      </c>
      <c r="G126" s="60">
        <v>4.8</v>
      </c>
      <c r="H126" s="2">
        <v>-0.09</v>
      </c>
      <c r="I126" s="2">
        <v>0.02</v>
      </c>
    </row>
    <row r="127" spans="1:9">
      <c r="A127" t="s">
        <v>105</v>
      </c>
      <c r="B127" t="s">
        <v>106</v>
      </c>
      <c r="C127" t="s">
        <v>138</v>
      </c>
      <c r="D127" s="34">
        <v>135</v>
      </c>
      <c r="E127" s="2">
        <v>0.03</v>
      </c>
      <c r="F127" s="2">
        <v>0.02</v>
      </c>
      <c r="G127" s="60">
        <v>5.5</v>
      </c>
      <c r="H127" s="2">
        <v>0.13</v>
      </c>
      <c r="I127" s="2">
        <v>0.02</v>
      </c>
    </row>
    <row r="128" spans="1:9">
      <c r="A128" t="s">
        <v>105</v>
      </c>
      <c r="B128" t="s">
        <v>107</v>
      </c>
      <c r="C128" t="s">
        <v>138</v>
      </c>
      <c r="D128" s="34">
        <v>137</v>
      </c>
      <c r="E128" s="2">
        <v>0.02</v>
      </c>
      <c r="F128" s="2">
        <v>0.02</v>
      </c>
      <c r="G128" s="60">
        <v>5.9</v>
      </c>
      <c r="H128" s="2">
        <v>0.08</v>
      </c>
      <c r="I128" s="2">
        <v>0.02</v>
      </c>
    </row>
    <row r="129" spans="1:9">
      <c r="A129" t="s">
        <v>105</v>
      </c>
      <c r="B129" t="s">
        <v>108</v>
      </c>
      <c r="C129" t="s">
        <v>138</v>
      </c>
      <c r="D129" s="34">
        <v>145</v>
      </c>
      <c r="E129" s="2">
        <v>0.06</v>
      </c>
      <c r="F129" s="2">
        <v>0.02</v>
      </c>
      <c r="G129" s="60">
        <v>5.9</v>
      </c>
      <c r="H129" s="2">
        <v>0</v>
      </c>
      <c r="I129" s="2">
        <v>0.02</v>
      </c>
    </row>
    <row r="130" spans="1:9">
      <c r="A130" t="s">
        <v>109</v>
      </c>
      <c r="B130" t="s">
        <v>110</v>
      </c>
      <c r="C130" t="s">
        <v>138</v>
      </c>
      <c r="D130" s="34">
        <v>142</v>
      </c>
      <c r="E130">
        <v>-0.03</v>
      </c>
      <c r="F130">
        <v>0.02</v>
      </c>
      <c r="G130" s="60">
        <v>5.3</v>
      </c>
      <c r="H130">
        <v>-0.11</v>
      </c>
      <c r="I130">
        <v>0.02</v>
      </c>
    </row>
    <row r="131" spans="1:9">
      <c r="A131" t="s">
        <v>109</v>
      </c>
      <c r="B131" t="s">
        <v>111</v>
      </c>
      <c r="C131" t="s">
        <v>138</v>
      </c>
      <c r="D131" s="34">
        <v>135</v>
      </c>
      <c r="E131" s="2">
        <v>-0.04</v>
      </c>
      <c r="F131">
        <v>0.02</v>
      </c>
      <c r="G131" s="60">
        <v>5.0999999999999996</v>
      </c>
      <c r="H131" s="2">
        <v>-0.03</v>
      </c>
      <c r="I131">
        <v>0.02</v>
      </c>
    </row>
    <row r="132" spans="1:9">
      <c r="A132" t="s">
        <v>109</v>
      </c>
      <c r="B132" t="s">
        <v>112</v>
      </c>
      <c r="C132" t="s">
        <v>138</v>
      </c>
      <c r="D132" s="34">
        <v>141</v>
      </c>
      <c r="E132" s="2">
        <v>0.04</v>
      </c>
      <c r="F132">
        <v>0.02</v>
      </c>
      <c r="G132" s="60">
        <v>5.6</v>
      </c>
      <c r="H132" s="2">
        <v>0.1</v>
      </c>
      <c r="I132">
        <v>0.02</v>
      </c>
    </row>
    <row r="133" spans="1:9">
      <c r="A133" t="s">
        <v>113</v>
      </c>
      <c r="B133" t="s">
        <v>114</v>
      </c>
      <c r="C133" t="s">
        <v>138</v>
      </c>
      <c r="D133" s="34">
        <v>146</v>
      </c>
      <c r="E133" s="2">
        <v>0.03</v>
      </c>
      <c r="F133">
        <v>0.02</v>
      </c>
      <c r="G133" s="60">
        <v>5.6</v>
      </c>
      <c r="H133" s="2">
        <v>0</v>
      </c>
      <c r="I133">
        <v>0.02</v>
      </c>
    </row>
    <row r="134" spans="1:9">
      <c r="A134" t="s">
        <v>113</v>
      </c>
      <c r="B134" t="s">
        <v>115</v>
      </c>
      <c r="C134" t="s">
        <v>138</v>
      </c>
      <c r="D134" s="34">
        <v>130</v>
      </c>
      <c r="E134" s="2">
        <v>-0.11</v>
      </c>
      <c r="F134">
        <v>0.02</v>
      </c>
      <c r="G134" s="60">
        <v>4.8</v>
      </c>
      <c r="H134" s="2">
        <v>-0.15</v>
      </c>
      <c r="I134">
        <v>0.02</v>
      </c>
    </row>
    <row r="135" spans="1:9">
      <c r="A135" t="s">
        <v>113</v>
      </c>
      <c r="B135" t="s">
        <v>116</v>
      </c>
      <c r="C135" t="s">
        <v>138</v>
      </c>
      <c r="D135" s="34">
        <v>148</v>
      </c>
      <c r="E135" s="2">
        <v>0.14000000000000001</v>
      </c>
      <c r="F135">
        <v>0.02</v>
      </c>
      <c r="G135" s="60">
        <v>6.7</v>
      </c>
      <c r="H135" s="2">
        <v>0.39</v>
      </c>
      <c r="I135">
        <v>0.02</v>
      </c>
    </row>
    <row r="136" spans="1:9">
      <c r="A136" t="s">
        <v>117</v>
      </c>
      <c r="B136" t="s">
        <v>118</v>
      </c>
      <c r="C136" t="s">
        <v>138</v>
      </c>
      <c r="D136" s="34">
        <v>144</v>
      </c>
      <c r="E136" s="2">
        <v>-0.02</v>
      </c>
      <c r="F136">
        <v>0.02</v>
      </c>
      <c r="G136" s="60">
        <v>5.9</v>
      </c>
      <c r="H136" s="2">
        <v>-0.11</v>
      </c>
      <c r="I136">
        <v>0.02</v>
      </c>
    </row>
    <row r="137" spans="1:9">
      <c r="A137" t="s">
        <v>117</v>
      </c>
      <c r="B137" t="s">
        <v>119</v>
      </c>
      <c r="C137" t="s">
        <v>138</v>
      </c>
      <c r="D137" s="34">
        <v>144</v>
      </c>
      <c r="E137" s="2">
        <v>0</v>
      </c>
      <c r="F137">
        <v>0.02</v>
      </c>
      <c r="G137" s="60">
        <v>6.3</v>
      </c>
      <c r="H137" s="2">
        <v>0.06</v>
      </c>
      <c r="I137">
        <v>0.02</v>
      </c>
    </row>
    <row r="138" spans="1:9">
      <c r="A138" t="s">
        <v>117</v>
      </c>
      <c r="B138" t="s">
        <v>120</v>
      </c>
      <c r="C138" t="s">
        <v>138</v>
      </c>
      <c r="D138" s="34">
        <v>131</v>
      </c>
      <c r="E138" s="2">
        <v>-0.09</v>
      </c>
      <c r="F138">
        <v>0.02</v>
      </c>
      <c r="G138" s="60">
        <v>5.4</v>
      </c>
      <c r="H138" s="2">
        <v>-0.15</v>
      </c>
      <c r="I138">
        <v>0.02</v>
      </c>
    </row>
    <row r="139" spans="1:9">
      <c r="A139" t="s">
        <v>121</v>
      </c>
      <c r="B139" t="s">
        <v>122</v>
      </c>
      <c r="C139" t="s">
        <v>138</v>
      </c>
      <c r="D139" s="34">
        <v>139</v>
      </c>
      <c r="E139" s="2">
        <v>0.06</v>
      </c>
      <c r="F139">
        <v>0.02</v>
      </c>
      <c r="G139" s="60">
        <v>5.9</v>
      </c>
      <c r="H139" s="2">
        <v>0.1</v>
      </c>
      <c r="I139">
        <v>0.02</v>
      </c>
    </row>
    <row r="140" spans="1:9">
      <c r="A140" t="s">
        <v>121</v>
      </c>
      <c r="B140" t="s">
        <v>123</v>
      </c>
      <c r="C140" t="s">
        <v>138</v>
      </c>
      <c r="D140" s="34">
        <v>151</v>
      </c>
      <c r="E140" s="2">
        <v>0.09</v>
      </c>
      <c r="F140">
        <v>0.02</v>
      </c>
      <c r="G140" s="60">
        <v>6.8</v>
      </c>
      <c r="H140" s="2">
        <v>0.14000000000000001</v>
      </c>
      <c r="I140">
        <v>0.02</v>
      </c>
    </row>
    <row r="141" spans="1:9">
      <c r="A141" t="s">
        <v>121</v>
      </c>
      <c r="B141" t="s">
        <v>124</v>
      </c>
      <c r="C141" t="s">
        <v>138</v>
      </c>
      <c r="D141" s="34">
        <v>144</v>
      </c>
      <c r="E141" s="2">
        <v>-0.04</v>
      </c>
      <c r="F141">
        <v>0.02</v>
      </c>
      <c r="G141" s="60">
        <v>5.0999999999999996</v>
      </c>
      <c r="H141" s="2">
        <v>-0.24</v>
      </c>
      <c r="I141">
        <v>0.02</v>
      </c>
    </row>
    <row r="142" spans="1:9">
      <c r="A142" t="s">
        <v>125</v>
      </c>
      <c r="B142" t="s">
        <v>126</v>
      </c>
      <c r="C142" t="s">
        <v>138</v>
      </c>
      <c r="D142" s="34">
        <v>131</v>
      </c>
      <c r="E142" s="2">
        <v>-0.09</v>
      </c>
      <c r="F142">
        <v>0.01</v>
      </c>
      <c r="G142" s="60">
        <v>5.6</v>
      </c>
      <c r="H142" s="2">
        <v>0.1</v>
      </c>
      <c r="I142">
        <v>0.02</v>
      </c>
    </row>
    <row r="143" spans="1:9">
      <c r="A143" t="s">
        <v>125</v>
      </c>
      <c r="B143" t="s">
        <v>127</v>
      </c>
      <c r="C143" t="s">
        <v>138</v>
      </c>
      <c r="D143" s="34">
        <v>129</v>
      </c>
      <c r="E143" s="2">
        <v>-0.01</v>
      </c>
      <c r="F143">
        <v>0.01</v>
      </c>
      <c r="G143" s="60">
        <v>6.3</v>
      </c>
      <c r="H143" s="2">
        <v>0.11</v>
      </c>
      <c r="I143">
        <v>0.02</v>
      </c>
    </row>
    <row r="144" spans="1:9">
      <c r="A144" t="s">
        <v>125</v>
      </c>
      <c r="B144" t="s">
        <v>128</v>
      </c>
      <c r="C144" t="s">
        <v>138</v>
      </c>
      <c r="D144" s="34">
        <v>141</v>
      </c>
      <c r="E144" s="2">
        <v>0.09</v>
      </c>
      <c r="F144">
        <v>0.01</v>
      </c>
      <c r="G144" s="60">
        <v>5.8</v>
      </c>
      <c r="H144" s="2">
        <v>-7.0000000000000007E-2</v>
      </c>
      <c r="I144">
        <v>0.01</v>
      </c>
    </row>
    <row r="145" spans="1:9">
      <c r="A145" t="s">
        <v>129</v>
      </c>
      <c r="B145" t="s">
        <v>130</v>
      </c>
      <c r="C145" t="s">
        <v>138</v>
      </c>
      <c r="D145" s="34">
        <v>156</v>
      </c>
      <c r="E145" s="2">
        <v>0.11</v>
      </c>
      <c r="F145">
        <v>0.02</v>
      </c>
      <c r="G145" s="60">
        <v>5.9</v>
      </c>
      <c r="H145" s="2">
        <v>0.02</v>
      </c>
      <c r="I145">
        <v>0.01</v>
      </c>
    </row>
    <row r="146" spans="1:9">
      <c r="A146" t="s">
        <v>129</v>
      </c>
      <c r="B146" t="s">
        <v>131</v>
      </c>
      <c r="C146" t="s">
        <v>138</v>
      </c>
      <c r="D146" s="34">
        <v>135</v>
      </c>
      <c r="E146" s="2">
        <v>-0.14000000000000001</v>
      </c>
      <c r="F146">
        <v>0.02</v>
      </c>
      <c r="G146" s="60">
        <v>5.4</v>
      </c>
      <c r="H146" s="2">
        <v>-0.1</v>
      </c>
      <c r="I146">
        <v>0.02</v>
      </c>
    </row>
    <row r="147" spans="1:9">
      <c r="A147" t="s">
        <v>129</v>
      </c>
      <c r="B147" t="s">
        <v>185</v>
      </c>
      <c r="C147" t="s">
        <v>138</v>
      </c>
      <c r="D147" s="34">
        <v>183</v>
      </c>
      <c r="E147" s="2">
        <v>0.36</v>
      </c>
      <c r="F147">
        <v>0.02</v>
      </c>
      <c r="G147" s="60">
        <v>6.9</v>
      </c>
      <c r="H147" s="2">
        <v>0.28000000000000003</v>
      </c>
      <c r="I147">
        <v>0.02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I1" workbookViewId="0">
      <selection activeCell="AM7" sqref="AM7"/>
    </sheetView>
  </sheetViews>
  <sheetFormatPr baseColWidth="10" defaultColWidth="8.83203125" defaultRowHeight="14"/>
  <cols>
    <col min="5" max="5" width="12.6640625" bestFit="1" customWidth="1"/>
    <col min="6" max="6" width="11.6640625" bestFit="1" customWidth="1"/>
    <col min="7" max="7" width="7.5" bestFit="1" customWidth="1"/>
    <col min="8" max="8" width="14" customWidth="1"/>
    <col min="9" max="9" width="19.1640625" bestFit="1" customWidth="1"/>
    <col min="10" max="10" width="19.83203125" bestFit="1" customWidth="1"/>
    <col min="11" max="11" width="6.6640625" bestFit="1" customWidth="1"/>
    <col min="12" max="12" width="14" customWidth="1"/>
    <col min="17" max="17" width="11.83203125" bestFit="1" customWidth="1"/>
    <col min="18" max="18" width="16.33203125" bestFit="1" customWidth="1"/>
    <col min="19" max="19" width="10.1640625" bestFit="1" customWidth="1"/>
    <col min="20" max="20" width="17.5" bestFit="1" customWidth="1"/>
    <col min="21" max="21" width="10.83203125" bestFit="1" customWidth="1"/>
    <col min="23" max="23" width="25.5" bestFit="1" customWidth="1"/>
    <col min="24" max="24" width="17.5" bestFit="1" customWidth="1"/>
    <col min="25" max="25" width="8.6640625" bestFit="1" customWidth="1"/>
    <col min="26" max="26" width="10.6640625" bestFit="1" customWidth="1"/>
    <col min="27" max="27" width="10" bestFit="1" customWidth="1"/>
    <col min="28" max="28" width="11.83203125" bestFit="1" customWidth="1"/>
    <col min="29" max="29" width="16.33203125" bestFit="1" customWidth="1"/>
    <col min="30" max="30" width="10.1640625" bestFit="1" customWidth="1"/>
    <col min="31" max="31" width="17.5" bestFit="1" customWidth="1"/>
    <col min="32" max="32" width="10.83203125" bestFit="1" customWidth="1"/>
    <col min="34" max="34" width="21" bestFit="1" customWidth="1"/>
    <col min="35" max="35" width="17.5" bestFit="1" customWidth="1"/>
    <col min="36" max="36" width="8.6640625" bestFit="1" customWidth="1"/>
    <col min="37" max="37" width="10.6640625" bestFit="1" customWidth="1"/>
    <col min="38" max="38" width="13.1640625" customWidth="1"/>
    <col min="39" max="39" width="19.5" bestFit="1" customWidth="1"/>
    <col min="40" max="40" width="15" bestFit="1" customWidth="1"/>
    <col min="41" max="41" width="18.83203125" bestFit="1" customWidth="1"/>
    <col min="42" max="42" width="25.5" bestFit="1" customWidth="1"/>
    <col min="43" max="43" width="10.5" bestFit="1" customWidth="1"/>
    <col min="44" max="44" width="14.33203125" bestFit="1" customWidth="1"/>
    <col min="45" max="45" width="21" bestFit="1" customWidth="1"/>
    <col min="46" max="46" width="13.5" bestFit="1" customWidth="1"/>
  </cols>
  <sheetData>
    <row r="1" spans="1:46" ht="18">
      <c r="A1" s="46" t="s">
        <v>139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140</v>
      </c>
      <c r="E3" s="4" t="s">
        <v>141</v>
      </c>
      <c r="I3" s="4" t="s">
        <v>142</v>
      </c>
      <c r="M3" s="4" t="s">
        <v>143</v>
      </c>
      <c r="Q3" s="4" t="s">
        <v>144</v>
      </c>
      <c r="W3" s="4" t="s">
        <v>145</v>
      </c>
      <c r="AB3" s="4" t="s">
        <v>146</v>
      </c>
      <c r="AH3" s="4" t="s">
        <v>147</v>
      </c>
      <c r="AM3" s="4" t="s">
        <v>148</v>
      </c>
    </row>
    <row r="4" spans="1:46">
      <c r="W4" s="47" t="s">
        <v>149</v>
      </c>
      <c r="AH4" s="47" t="s">
        <v>149</v>
      </c>
      <c r="AM4" s="48" t="s">
        <v>150</v>
      </c>
    </row>
    <row r="5" spans="1:46" ht="17.25" customHeight="1">
      <c r="E5" s="8" t="s">
        <v>151</v>
      </c>
      <c r="F5" s="52" t="s">
        <v>152</v>
      </c>
      <c r="G5" s="52" t="s">
        <v>153</v>
      </c>
      <c r="I5" s="8" t="s">
        <v>151</v>
      </c>
      <c r="J5" s="52" t="s">
        <v>46</v>
      </c>
      <c r="K5" s="52" t="s">
        <v>154</v>
      </c>
      <c r="M5" s="12"/>
      <c r="N5" s="12"/>
      <c r="O5" s="12"/>
      <c r="Q5" s="8" t="s">
        <v>152</v>
      </c>
      <c r="R5" s="8" t="s">
        <v>155</v>
      </c>
      <c r="W5" s="8" t="s">
        <v>156</v>
      </c>
      <c r="X5" s="8" t="s">
        <v>155</v>
      </c>
      <c r="AB5" s="8" t="s">
        <v>153</v>
      </c>
      <c r="AC5" s="8" t="s">
        <v>155</v>
      </c>
      <c r="AH5" s="8" t="s">
        <v>157</v>
      </c>
      <c r="AI5" s="8" t="s">
        <v>155</v>
      </c>
      <c r="AM5" s="8" t="s">
        <v>60</v>
      </c>
      <c r="AN5" t="s">
        <v>185</v>
      </c>
    </row>
    <row r="6" spans="1:46">
      <c r="E6" t="s">
        <v>116</v>
      </c>
      <c r="F6" s="17">
        <v>7955</v>
      </c>
      <c r="G6" s="17">
        <v>296.10000000000002</v>
      </c>
      <c r="I6" t="s">
        <v>116</v>
      </c>
      <c r="J6" s="49">
        <v>1060</v>
      </c>
      <c r="K6" s="17">
        <v>279</v>
      </c>
      <c r="M6" s="12"/>
      <c r="N6" s="12"/>
      <c r="O6" s="12"/>
      <c r="Q6" s="8" t="s">
        <v>151</v>
      </c>
      <c r="R6" s="52" t="s">
        <v>136</v>
      </c>
      <c r="S6" s="52" t="s">
        <v>158</v>
      </c>
      <c r="W6" s="8" t="s">
        <v>151</v>
      </c>
      <c r="X6" s="52" t="s">
        <v>136</v>
      </c>
      <c r="Y6" s="52" t="s">
        <v>137</v>
      </c>
      <c r="Z6" s="52" t="s">
        <v>138</v>
      </c>
      <c r="AB6" s="8" t="s">
        <v>151</v>
      </c>
      <c r="AC6" s="52" t="s">
        <v>136</v>
      </c>
      <c r="AD6" t="s">
        <v>158</v>
      </c>
      <c r="AH6" s="8" t="s">
        <v>151</v>
      </c>
      <c r="AI6" s="52" t="s">
        <v>136</v>
      </c>
      <c r="AJ6" s="52" t="s">
        <v>137</v>
      </c>
      <c r="AK6" s="52" t="s">
        <v>138</v>
      </c>
    </row>
    <row r="7" spans="1:46">
      <c r="E7" t="s">
        <v>118</v>
      </c>
      <c r="F7" s="17">
        <v>7796</v>
      </c>
      <c r="G7" s="17">
        <v>313.3</v>
      </c>
      <c r="I7" t="s">
        <v>118</v>
      </c>
      <c r="J7" s="49">
        <v>1091</v>
      </c>
      <c r="K7" s="17">
        <v>287</v>
      </c>
      <c r="Q7" t="s">
        <v>116</v>
      </c>
      <c r="R7" s="17">
        <v>6621</v>
      </c>
      <c r="S7" s="16">
        <v>6621</v>
      </c>
      <c r="W7" t="s">
        <v>116</v>
      </c>
      <c r="X7" s="1">
        <v>0.83</v>
      </c>
      <c r="Y7" s="1">
        <v>0.15</v>
      </c>
      <c r="Z7" s="1">
        <v>0.02</v>
      </c>
      <c r="AB7" t="s">
        <v>116</v>
      </c>
      <c r="AC7" s="17">
        <v>241.7</v>
      </c>
      <c r="AD7" s="17">
        <v>241.7</v>
      </c>
      <c r="AH7" t="s">
        <v>116</v>
      </c>
      <c r="AI7" s="1">
        <v>0.82</v>
      </c>
      <c r="AJ7" s="1">
        <v>0.16</v>
      </c>
      <c r="AK7" s="1">
        <v>0.02</v>
      </c>
      <c r="AM7" s="50" t="s">
        <v>159</v>
      </c>
      <c r="AN7" s="50" t="s">
        <v>160</v>
      </c>
      <c r="AO7" s="50" t="s">
        <v>161</v>
      </c>
      <c r="AP7" s="50" t="s">
        <v>162</v>
      </c>
      <c r="AQ7" s="50" t="s">
        <v>163</v>
      </c>
      <c r="AR7" s="50" t="s">
        <v>164</v>
      </c>
      <c r="AS7" s="50" t="s">
        <v>165</v>
      </c>
      <c r="AT7" s="50" t="s">
        <v>166</v>
      </c>
    </row>
    <row r="8" spans="1:46">
      <c r="E8" t="s">
        <v>119</v>
      </c>
      <c r="F8" s="17">
        <v>8066</v>
      </c>
      <c r="G8" s="17">
        <v>338</v>
      </c>
      <c r="I8" t="s">
        <v>119</v>
      </c>
      <c r="J8" s="49">
        <v>1068</v>
      </c>
      <c r="K8" s="17">
        <v>316</v>
      </c>
      <c r="Q8" t="s">
        <v>118</v>
      </c>
      <c r="R8" s="17">
        <v>6584</v>
      </c>
      <c r="S8" s="16">
        <v>6584</v>
      </c>
      <c r="W8" t="s">
        <v>118</v>
      </c>
      <c r="X8" s="1">
        <v>0.84</v>
      </c>
      <c r="Y8" s="1">
        <v>0.14000000000000001</v>
      </c>
      <c r="Z8" s="1">
        <v>0.02</v>
      </c>
      <c r="AB8" t="s">
        <v>118</v>
      </c>
      <c r="AC8" s="17">
        <v>242.8</v>
      </c>
      <c r="AD8" s="17">
        <v>242.8</v>
      </c>
      <c r="AH8" t="s">
        <v>118</v>
      </c>
      <c r="AI8" s="1">
        <v>0.77</v>
      </c>
      <c r="AJ8" s="1">
        <v>0.21</v>
      </c>
      <c r="AK8" s="1">
        <v>0.02</v>
      </c>
      <c r="AM8" s="17">
        <v>9591</v>
      </c>
      <c r="AN8" s="1">
        <v>0.1</v>
      </c>
      <c r="AO8" s="63">
        <v>387</v>
      </c>
      <c r="AP8" s="1">
        <v>0.13</v>
      </c>
      <c r="AQ8">
        <v>1235</v>
      </c>
      <c r="AR8" s="1">
        <v>-0.05</v>
      </c>
      <c r="AS8" s="17">
        <v>313</v>
      </c>
      <c r="AT8" s="1">
        <v>0.19</v>
      </c>
    </row>
    <row r="9" spans="1:46">
      <c r="E9" t="s">
        <v>120</v>
      </c>
      <c r="F9" s="17">
        <v>7259</v>
      </c>
      <c r="G9" s="17">
        <v>306.8</v>
      </c>
      <c r="I9" t="s">
        <v>120</v>
      </c>
      <c r="J9" s="49">
        <v>1013</v>
      </c>
      <c r="K9" s="17">
        <v>303</v>
      </c>
      <c r="Q9" t="s">
        <v>119</v>
      </c>
      <c r="R9" s="17">
        <v>6950</v>
      </c>
      <c r="S9" s="16">
        <v>6950</v>
      </c>
      <c r="W9" t="s">
        <v>119</v>
      </c>
      <c r="X9" s="1">
        <v>0.86</v>
      </c>
      <c r="Y9" s="1">
        <v>0.12</v>
      </c>
      <c r="Z9" s="1">
        <v>0.02</v>
      </c>
      <c r="AB9" t="s">
        <v>119</v>
      </c>
      <c r="AC9" s="17">
        <v>259.8</v>
      </c>
      <c r="AD9" s="17">
        <v>259.8</v>
      </c>
      <c r="AH9" t="s">
        <v>119</v>
      </c>
      <c r="AI9" s="1">
        <v>0.77</v>
      </c>
      <c r="AJ9" s="1">
        <v>0.21</v>
      </c>
      <c r="AK9" s="1">
        <v>0.02</v>
      </c>
    </row>
    <row r="10" spans="1:46">
      <c r="E10" t="s">
        <v>122</v>
      </c>
      <c r="F10" s="17">
        <v>7564</v>
      </c>
      <c r="G10" s="17">
        <v>311.10000000000002</v>
      </c>
      <c r="I10" t="s">
        <v>122</v>
      </c>
      <c r="J10" s="49">
        <v>948</v>
      </c>
      <c r="K10" s="17">
        <v>328</v>
      </c>
      <c r="Q10" t="s">
        <v>120</v>
      </c>
      <c r="R10" s="17">
        <v>6360</v>
      </c>
      <c r="S10" s="16">
        <v>6360</v>
      </c>
      <c r="W10" t="s">
        <v>120</v>
      </c>
      <c r="X10" s="1">
        <v>0.88</v>
      </c>
      <c r="Y10" s="1">
        <v>0.11</v>
      </c>
      <c r="Z10" s="1">
        <v>0.02</v>
      </c>
      <c r="AB10" t="s">
        <v>120</v>
      </c>
      <c r="AC10" s="17">
        <v>243</v>
      </c>
      <c r="AD10" s="17">
        <v>243</v>
      </c>
      <c r="AH10" t="s">
        <v>120</v>
      </c>
      <c r="AI10" s="1">
        <v>0.79</v>
      </c>
      <c r="AJ10" s="1">
        <v>0.19</v>
      </c>
      <c r="AK10" s="1">
        <v>0.02</v>
      </c>
      <c r="AM10" s="4" t="s">
        <v>167</v>
      </c>
    </row>
    <row r="11" spans="1:46">
      <c r="E11" t="s">
        <v>123</v>
      </c>
      <c r="F11" s="17">
        <v>8139</v>
      </c>
      <c r="G11" s="17">
        <v>334.8</v>
      </c>
      <c r="I11" t="s">
        <v>123</v>
      </c>
      <c r="J11" s="49">
        <v>1016</v>
      </c>
      <c r="K11" s="17">
        <v>330</v>
      </c>
      <c r="Q11" t="s">
        <v>122</v>
      </c>
      <c r="R11" s="17">
        <v>6738</v>
      </c>
      <c r="S11" s="16">
        <v>6738</v>
      </c>
      <c r="W11" t="s">
        <v>122</v>
      </c>
      <c r="X11" s="1">
        <v>0.89</v>
      </c>
      <c r="Y11" s="1">
        <v>0.09</v>
      </c>
      <c r="Z11" s="1">
        <v>0.02</v>
      </c>
      <c r="AB11" t="s">
        <v>122</v>
      </c>
      <c r="AC11" s="17">
        <v>252.4</v>
      </c>
      <c r="AD11" s="17">
        <v>252.4</v>
      </c>
      <c r="AH11" t="s">
        <v>122</v>
      </c>
      <c r="AI11" s="1">
        <v>0.81</v>
      </c>
      <c r="AJ11" s="1">
        <v>0.17</v>
      </c>
      <c r="AK11" s="1">
        <v>0.02</v>
      </c>
      <c r="AM11" s="48" t="s">
        <v>150</v>
      </c>
    </row>
    <row r="12" spans="1:46">
      <c r="E12" t="s">
        <v>124</v>
      </c>
      <c r="F12" s="17">
        <v>8548</v>
      </c>
      <c r="G12" s="17">
        <v>329.8</v>
      </c>
      <c r="I12" t="s">
        <v>124</v>
      </c>
      <c r="J12" s="49">
        <v>1177</v>
      </c>
      <c r="K12" s="17">
        <v>280</v>
      </c>
      <c r="Q12" t="s">
        <v>123</v>
      </c>
      <c r="R12" s="17">
        <v>7223</v>
      </c>
      <c r="S12" s="16">
        <v>7223</v>
      </c>
      <c r="W12" t="s">
        <v>123</v>
      </c>
      <c r="X12" s="1">
        <v>0.89</v>
      </c>
      <c r="Y12" s="1">
        <v>0.09</v>
      </c>
      <c r="Z12" s="1">
        <v>0.02</v>
      </c>
      <c r="AB12" t="s">
        <v>123</v>
      </c>
      <c r="AC12" s="17">
        <v>267.8</v>
      </c>
      <c r="AD12" s="17">
        <v>267.8</v>
      </c>
      <c r="AH12" t="s">
        <v>123</v>
      </c>
      <c r="AI12" s="1">
        <v>0.8</v>
      </c>
      <c r="AJ12" s="1">
        <v>0.18</v>
      </c>
      <c r="AK12" s="1">
        <v>0.02</v>
      </c>
      <c r="AM12" s="8" t="s">
        <v>60</v>
      </c>
      <c r="AN12" t="s">
        <v>185</v>
      </c>
    </row>
    <row r="13" spans="1:46">
      <c r="E13" t="s">
        <v>126</v>
      </c>
      <c r="F13" s="17">
        <v>9249</v>
      </c>
      <c r="G13" s="17">
        <v>368.2</v>
      </c>
      <c r="I13" t="s">
        <v>126</v>
      </c>
      <c r="J13" s="49">
        <v>1287</v>
      </c>
      <c r="K13" s="17">
        <v>286</v>
      </c>
      <c r="Q13" t="s">
        <v>124</v>
      </c>
      <c r="R13" s="17">
        <v>7343</v>
      </c>
      <c r="S13" s="16">
        <v>7343</v>
      </c>
      <c r="W13" t="s">
        <v>124</v>
      </c>
      <c r="X13" s="1">
        <v>0.86</v>
      </c>
      <c r="Y13" s="1">
        <v>0.12</v>
      </c>
      <c r="Z13" s="1">
        <v>0.02</v>
      </c>
      <c r="AB13" t="s">
        <v>124</v>
      </c>
      <c r="AC13" s="17">
        <v>277.8</v>
      </c>
      <c r="AD13" s="17">
        <v>277.8</v>
      </c>
      <c r="AH13" t="s">
        <v>124</v>
      </c>
      <c r="AI13" s="1">
        <v>0.84</v>
      </c>
      <c r="AJ13" s="1">
        <v>0.14000000000000001</v>
      </c>
      <c r="AK13" s="1">
        <v>0.02</v>
      </c>
    </row>
    <row r="14" spans="1:46">
      <c r="E14" t="s">
        <v>127</v>
      </c>
      <c r="F14" s="17">
        <v>9332</v>
      </c>
      <c r="G14" s="17">
        <v>406.2</v>
      </c>
      <c r="I14" t="s">
        <v>127</v>
      </c>
      <c r="J14" s="49">
        <v>1299</v>
      </c>
      <c r="K14" s="17">
        <v>313</v>
      </c>
      <c r="Q14" t="s">
        <v>126</v>
      </c>
      <c r="R14" s="17">
        <v>7884</v>
      </c>
      <c r="S14" s="16">
        <v>7884</v>
      </c>
      <c r="W14" t="s">
        <v>126</v>
      </c>
      <c r="X14" s="1">
        <v>0.85</v>
      </c>
      <c r="Y14" s="1">
        <v>0.13</v>
      </c>
      <c r="Z14" s="1">
        <v>0.01</v>
      </c>
      <c r="AB14" t="s">
        <v>126</v>
      </c>
      <c r="AC14" s="17">
        <v>304.2</v>
      </c>
      <c r="AD14" s="17">
        <v>304.2</v>
      </c>
      <c r="AH14" t="s">
        <v>126</v>
      </c>
      <c r="AI14" s="1">
        <v>0.83</v>
      </c>
      <c r="AJ14" s="1">
        <v>0.16</v>
      </c>
      <c r="AK14" s="1">
        <v>0.02</v>
      </c>
      <c r="AM14" s="51" t="s">
        <v>155</v>
      </c>
      <c r="AN14" s="52" t="s">
        <v>159</v>
      </c>
      <c r="AO14" s="52" t="s">
        <v>160</v>
      </c>
      <c r="AP14" s="52" t="s">
        <v>156</v>
      </c>
      <c r="AQ14" s="52" t="s">
        <v>161</v>
      </c>
      <c r="AR14" s="52" t="s">
        <v>162</v>
      </c>
      <c r="AS14" s="52" t="s">
        <v>157</v>
      </c>
    </row>
    <row r="15" spans="1:46">
      <c r="E15" t="s">
        <v>128</v>
      </c>
      <c r="F15" s="17">
        <v>9501</v>
      </c>
      <c r="G15" s="17">
        <v>425.6</v>
      </c>
      <c r="I15" t="s">
        <v>128</v>
      </c>
      <c r="J15" s="49">
        <v>1277</v>
      </c>
      <c r="K15" s="17">
        <v>333</v>
      </c>
      <c r="Q15" t="s">
        <v>127</v>
      </c>
      <c r="R15" s="17">
        <v>7950</v>
      </c>
      <c r="S15" s="16">
        <v>7950</v>
      </c>
      <c r="W15" t="s">
        <v>127</v>
      </c>
      <c r="X15" s="1">
        <v>0.85</v>
      </c>
      <c r="Y15" s="1">
        <v>0.13</v>
      </c>
      <c r="Z15" s="1">
        <v>0.01</v>
      </c>
      <c r="AB15" t="s">
        <v>127</v>
      </c>
      <c r="AC15" s="17">
        <v>297.89999999999998</v>
      </c>
      <c r="AD15" s="17">
        <v>297.89999999999998</v>
      </c>
      <c r="AH15" t="s">
        <v>127</v>
      </c>
      <c r="AI15" s="1">
        <v>0.73</v>
      </c>
      <c r="AJ15" s="1">
        <v>0.25</v>
      </c>
      <c r="AK15" s="1">
        <v>0.02</v>
      </c>
      <c r="AM15" t="s">
        <v>136</v>
      </c>
      <c r="AN15" s="17">
        <v>8328</v>
      </c>
      <c r="AO15" s="1">
        <v>0.09</v>
      </c>
      <c r="AP15" s="1">
        <v>0.87</v>
      </c>
      <c r="AQ15" s="60">
        <v>318.5</v>
      </c>
      <c r="AR15" s="1">
        <v>0.16</v>
      </c>
      <c r="AS15" s="1">
        <v>0.82</v>
      </c>
    </row>
    <row r="16" spans="1:46">
      <c r="E16" t="s">
        <v>130</v>
      </c>
      <c r="F16" s="17">
        <v>9520</v>
      </c>
      <c r="G16" s="17">
        <v>401.5</v>
      </c>
      <c r="I16" t="s">
        <v>130</v>
      </c>
      <c r="J16" s="49">
        <v>1327</v>
      </c>
      <c r="K16" s="17">
        <v>303</v>
      </c>
      <c r="Q16" t="s">
        <v>128</v>
      </c>
      <c r="R16" s="17">
        <v>8270</v>
      </c>
      <c r="S16" s="16">
        <v>8270</v>
      </c>
      <c r="W16" t="s">
        <v>128</v>
      </c>
      <c r="X16" s="1">
        <v>0.87</v>
      </c>
      <c r="Y16" s="1">
        <v>0.11</v>
      </c>
      <c r="Z16" s="1">
        <v>0.01</v>
      </c>
      <c r="AB16" t="s">
        <v>128</v>
      </c>
      <c r="AC16" s="17">
        <v>320.7</v>
      </c>
      <c r="AD16" s="17">
        <v>320.7</v>
      </c>
      <c r="AH16" t="s">
        <v>128</v>
      </c>
      <c r="AI16" s="1">
        <v>0.75</v>
      </c>
      <c r="AJ16" s="1">
        <v>0.23</v>
      </c>
      <c r="AK16" s="1">
        <v>0.01</v>
      </c>
      <c r="AM16" t="s">
        <v>137</v>
      </c>
      <c r="AN16" s="17">
        <v>1080</v>
      </c>
      <c r="AO16" s="1">
        <v>0.14000000000000001</v>
      </c>
      <c r="AP16" s="1">
        <v>0.11</v>
      </c>
      <c r="AQ16" s="60">
        <v>61.6</v>
      </c>
      <c r="AR16" s="1">
        <v>0.01</v>
      </c>
      <c r="AS16" s="1">
        <v>0.16</v>
      </c>
    </row>
    <row r="17" spans="5:45">
      <c r="E17" t="s">
        <v>131</v>
      </c>
      <c r="F17" s="17">
        <v>8735</v>
      </c>
      <c r="G17" s="17">
        <v>342.4</v>
      </c>
      <c r="I17" t="s">
        <v>131</v>
      </c>
      <c r="J17" s="49">
        <v>1303</v>
      </c>
      <c r="K17" s="17">
        <v>263</v>
      </c>
      <c r="Q17" t="s">
        <v>130</v>
      </c>
      <c r="R17" s="17">
        <v>8183</v>
      </c>
      <c r="S17" s="16">
        <v>8183</v>
      </c>
      <c r="W17" t="s">
        <v>130</v>
      </c>
      <c r="X17" s="1">
        <v>0.86</v>
      </c>
      <c r="Y17" s="1">
        <v>0.12</v>
      </c>
      <c r="Z17" s="1">
        <v>0.02</v>
      </c>
      <c r="AB17" t="s">
        <v>130</v>
      </c>
      <c r="AC17" s="17">
        <v>308.89999999999998</v>
      </c>
      <c r="AD17" s="17">
        <v>308.89999999999998</v>
      </c>
      <c r="AH17" t="s">
        <v>130</v>
      </c>
      <c r="AI17" s="1">
        <v>0.77</v>
      </c>
      <c r="AJ17" s="1">
        <v>0.22</v>
      </c>
      <c r="AK17" s="1">
        <v>0.01</v>
      </c>
      <c r="AM17" t="s">
        <v>138</v>
      </c>
      <c r="AN17" s="17">
        <v>183</v>
      </c>
      <c r="AO17" s="1">
        <v>0.36</v>
      </c>
      <c r="AP17" s="1">
        <v>0.02</v>
      </c>
      <c r="AQ17" s="60">
        <v>6.9</v>
      </c>
      <c r="AR17" s="1">
        <v>0.28000000000000003</v>
      </c>
      <c r="AS17" s="1">
        <v>0.02</v>
      </c>
    </row>
    <row r="18" spans="5:45">
      <c r="E18" t="s">
        <v>185</v>
      </c>
      <c r="F18" s="17">
        <v>9591</v>
      </c>
      <c r="G18" s="17">
        <v>387</v>
      </c>
      <c r="I18" t="s">
        <v>185</v>
      </c>
      <c r="J18" s="49">
        <v>1235</v>
      </c>
      <c r="K18" s="17">
        <v>313</v>
      </c>
      <c r="Q18" t="s">
        <v>131</v>
      </c>
      <c r="R18" s="17">
        <v>7653</v>
      </c>
      <c r="S18" s="16">
        <v>7653</v>
      </c>
      <c r="W18" t="s">
        <v>131</v>
      </c>
      <c r="X18" s="1">
        <v>0.88</v>
      </c>
      <c r="Y18" s="1">
        <v>0.11</v>
      </c>
      <c r="Z18" s="1">
        <v>0.02</v>
      </c>
      <c r="AB18" t="s">
        <v>131</v>
      </c>
      <c r="AC18" s="17">
        <v>275.7</v>
      </c>
      <c r="AD18" s="17">
        <v>275.7</v>
      </c>
      <c r="AH18" t="s">
        <v>131</v>
      </c>
      <c r="AI18" s="1">
        <v>0.81</v>
      </c>
      <c r="AJ18" s="1">
        <v>0.18</v>
      </c>
      <c r="AK18" s="1">
        <v>0.02</v>
      </c>
      <c r="AM18" t="s">
        <v>158</v>
      </c>
      <c r="AN18" s="17">
        <v>9591</v>
      </c>
      <c r="AO18" s="1">
        <v>0.59</v>
      </c>
      <c r="AP18" s="1">
        <v>1</v>
      </c>
      <c r="AQ18" s="60">
        <v>387</v>
      </c>
      <c r="AR18" s="1">
        <v>0.45000000000000007</v>
      </c>
      <c r="AS18" s="1">
        <v>1</v>
      </c>
    </row>
    <row r="19" spans="5:45">
      <c r="E19" t="s">
        <v>158</v>
      </c>
      <c r="F19" s="17">
        <v>111255</v>
      </c>
      <c r="G19" s="17">
        <v>4560.7999999999993</v>
      </c>
      <c r="I19" t="s">
        <v>168</v>
      </c>
      <c r="J19" s="49">
        <v>1161.6153846153845</v>
      </c>
      <c r="K19" s="17">
        <v>302.61538461538464</v>
      </c>
      <c r="Q19" t="s">
        <v>185</v>
      </c>
      <c r="R19" s="17">
        <v>8328</v>
      </c>
      <c r="S19" s="16">
        <v>8328</v>
      </c>
      <c r="W19" t="s">
        <v>185</v>
      </c>
      <c r="X19" s="1">
        <v>0.87</v>
      </c>
      <c r="Y19" s="1">
        <v>0.11</v>
      </c>
      <c r="Z19" s="1">
        <v>0.02</v>
      </c>
      <c r="AB19" t="s">
        <v>185</v>
      </c>
      <c r="AC19" s="17">
        <v>318.5</v>
      </c>
      <c r="AD19" s="17">
        <v>318.5</v>
      </c>
      <c r="AH19" t="s">
        <v>185</v>
      </c>
      <c r="AI19" s="1">
        <v>0.82</v>
      </c>
      <c r="AJ19" s="1">
        <v>0.16</v>
      </c>
      <c r="AK19" s="1">
        <v>0.02</v>
      </c>
    </row>
    <row r="20" spans="5:45">
      <c r="Q20" t="s">
        <v>158</v>
      </c>
      <c r="R20" s="17">
        <v>96087</v>
      </c>
      <c r="S20" s="16">
        <v>96087</v>
      </c>
      <c r="AB20" t="s">
        <v>158</v>
      </c>
      <c r="AC20" s="17">
        <v>3611.2</v>
      </c>
      <c r="AD20" s="17">
        <v>3611.2</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cb41137ea4eb8ff815f170e05160e705">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a0204440e5f61c61b2a122f0e5f14b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4.xml>��< ? x m l   v e r s i o n = " 1 . 0 "   e n c o d i n g = " u t f - 1 6 " ? > < D a t a M a s h u p   s q m i d = " b 5 0 e 2 7 c b - 0 7 7 d - 4 c 2 d - 8 9 e d - a f 6 b 8 6 d 5 d 8 b 9 "   x m l n s = " h t t p : / / s c h e m a s . m i c r o s o f t . c o m / D a t a M a s h u p " > A A A A A H 0 F A A B Q S w M E F A A C A A g A x 0 y Y X P B Q O I y l A A A A 9 g A A A B I A H A B D b 2 5 m a W c v U G F j a 2 F n Z S 5 4 b W w g o h g A K K A U A A A A A A A A A A A A A A A A A A A A A A A A A A A A h Y 9 N D o I w F I S v Q r q n L R h / Q h 4 l h q 0 k J i b G b V M q N M L D Q L H c z Y V H 8 g p i F H X n Y h Y z 8 y 1 m 7 t c b J E N d e R f d d q b B m A S U E 0 + j a n K D R U x 6 e / R X J B G w l e o k C + 2 N M H b R 0 O U x K a 0 9 R 4 w 5 5 6 i b 0 a Y t W M h 5 w A 7 Z Z q d K X U v y g c 1 / 2 D f Y W Y l K E w H 7 1 x g R 0 m A + a r m g H N g U Q m b w C 4 T j 3 m f 7 E 0 L a V 7 Z v t d D o p 2 t g k w X 2 / i A e U E s D B B Q A A g A I A M d M m 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T J h c 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x 0 y Y X P B Q O I y l A A A A 9 g A A A B I A A A A A A A A A A A A A A A A A A A A A A E N v b m Z p Z y 9 Q Y W N r Y W d l L n h t b F B L A Q I t A B Q A A g A I A M d M m F w P y u m r p A A A A O k A A A A T A A A A A A A A A A A A A A A A A P E A A A B b Q 2 9 u d G V u d F 9 U e X B l c 1 0 u e G 1 s U E s B A i 0 A F A A C A A g A x 0 y Y X D 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M Y X N 0 V X B k Y X R l Z C I g V m F s d W U 9 I m Q y M D I 2 L T A 0 L T I 0 V D E z O j M 4 O j E z L j E z O T c z M z Z a I i A v P j x F b n R y e S B U e X B l P S J G a W x s Q 2 9 s d W 1 u V H l w Z X M i I F Z h b H V l P S J z Q m d Z R E J R V U Z B d 1 V E Q l E 9 P S I g L z 4 8 R W 5 0 c n k g V H l w Z T 0 i R m l s b E V y c m 9 y Q 2 9 1 b n Q i I F Z h b H V l P S J s M C I g L z 4 8 R W 5 0 c n k g V H l w Z T 0 i R m l s b E V y c m 9 y Q 2 9 k Z S I g V m F s d W U 9 I n N V b m t u b 3 d u I i A v P j x F b n R y e S B U e X B l P S J G a W x s Q 2 9 1 b n Q i I F Z h b H V l P S J s N D g i I C 8 + P E V u d H J 5 I F R 5 c G U 9 I k Z p b G x D b 2 x 1 b W 5 O Y W 1 l c y I g V m F s d W U 9 I n N b J n F 1 b 3 Q 7 R m l z Y 2 F s W W V h c l F 1 Y X J 0 Z X I m c X V v d D s s J n F 1 b 3 Q 7 W W V h c k 1 v b n R o J n F 1 b 3 Q 7 L C Z x d W 9 0 O 0 N h c 2 h X Y W d l c n M o T S k m c X V v d D s s J n F 1 b 3 Q 7 Q 2 F z a F d h Z 2 V y c 0 1 v T S U m c X V v d D s s J n F 1 b 3 Q 7 T k F H R 1 I o T S k m c X V v d D s s J n F 1 b 3 Q 7 T k F H R 1 J N b 0 0 l J n F 1 b 3 Q 7 L C Z x d W 9 0 O 0 F j d G l 2 Z V B s Y X l l c k F j Y 2 9 1 b n R z K E s p J n F 1 b 3 Q 7 L C Z x d W 9 0 O 0 F j d G l 2 Z V B s Y X l l c k F j Y 2 9 1 b n R z T W 9 N J S Z x d W 9 0 O y w m c X V v d D t B U l B Q Q S g k K S Z x d W 9 0 O y w m c X V v d D t B U l B Q Q U 1 v T S U m c X V v d D t d I i A v P j x F b n R y e S B U e X B l P S J B Z G R l Z F R v R G F 0 Y U 1 v Z G V s I i B W Y W x 1 Z T 0 i b D A 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8 o R G F 0 Y S k g T W 9 u d G h s e S B T d G F 0 c y 9 B d X R v U m V t b 3 Z l Z E N v b H V t b n M x L n t G a X N j Y W x Z Z W F y U X V h c n R l c i w w f S Z x d W 9 0 O y w m c X V v d D t T Z W N 0 a W 9 u M S 8 o R G F 0 Y S k g T W 9 u d G h s e S B T d G F 0 c y 9 B d X R v U m V t b 3 Z l Z E N v b H V t b n M x L n t Z Z W F y T W 9 u d G g s M X 0 m c X V v d D s s J n F 1 b 3 Q 7 U 2 V j d G l v b j E v K E R h d G E p I E 1 v b n R o b H k g U 3 R h d H M v Q X V 0 b 1 J l b W 9 2 Z W R D b 2 x 1 b W 5 z M S 5 7 Q 2 F z a F d h Z 2 V y c y h N K S w y f S Z x d W 9 0 O y w m c X V v d D t T Z W N 0 a W 9 u M S 8 o R G F 0 Y S k g T W 9 u d G h s e S B T d G F 0 c y 9 B d X R v U m V t b 3 Z l Z E N v b H V t b n M x L n t D Y X N o V 2 F n Z X J z T W 9 N J S w z f S Z x d W 9 0 O y w m c X V v d D t T Z W N 0 a W 9 u M S 8 o R G F 0 Y S k g T W 9 u d G h s e S B T d G F 0 c y 9 B d X R v U m V t b 3 Z l Z E N v b H V t b n M x L n t O Q U d H U i h N K S w 0 f S Z x d W 9 0 O y w m c X V v d D t T Z W N 0 a W 9 u M S 8 o R G F 0 Y S k g T W 9 u d G h s e S B T d G F 0 c y 9 B d X R v U m V t b 3 Z l Z E N v b H V t b n M x L n t O Q U d H U k 1 v T S U s N X 0 m c X V v d D s s J n F 1 b 3 Q 7 U 2 V j d G l v b j E v K E R h d G E p I E 1 v b n R o b H k g U 3 R h d H M v Q X V 0 b 1 J l b W 9 2 Z W R D b 2 x 1 b W 5 z M S 5 7 Q W N 0 a X Z l U G x h e W V y Q W N j b 3 V u d H M o S y k s N n 0 m c X V v d D s s J n F 1 b 3 Q 7 U 2 V j d G l v b j E v K E R h d G E p I E 1 v b n R o b H k g U 3 R h d H M v Q X V 0 b 1 J l b W 9 2 Z W R D b 2 x 1 b W 5 z M S 5 7 Q W N 0 a X Z l U G x h e W V y Q W N j b 3 V u d H N N b 0 0 l L D d 9 J n F 1 b 3 Q 7 L C Z x d W 9 0 O 1 N l Y 3 R p b 2 4 x L y h E Y X R h K S B N b 2 5 0 a G x 5 I F N 0 Y X R z L 0 F 1 d G 9 S Z W 1 v d m V k Q 2 9 s d W 1 u c z E u e 0 F S U F B B K C Q p L D h 9 J n F 1 b 3 Q 7 L C Z x d W 9 0 O 1 N l Y 3 R p b 2 4 x L y h E Y X R h K S B N b 2 5 0 a G x 5 I F N 0 Y X R z L 0 F 1 d G 9 S Z W 1 v d m V k Q 2 9 s d W 1 u c z E u e 0 F S U F B B T W 9 N J S w 5 f S Z x d W 9 0 O 1 0 s J n F 1 b 3 Q 7 Q 2 9 s d W 1 u Q 2 9 1 b n Q m c X V v d D s 6 M T A s J n F 1 b 3 Q 7 S 2 V 5 Q 2 9 s d W 1 u T m F t Z X M m c X V v d D s 6 W 1 0 s J n F 1 b 3 Q 7 Q 2 9 s d W 1 u S W R l b n R p d G l l c y Z x d W 9 0 O z p b J n F 1 b 3 Q 7 U 2 V j d G l v b j E v K E R h d G E p I E 1 v b n R o b H k g U 3 R h d H M v Q X V 0 b 1 J l b W 9 2 Z W R D b 2 x 1 b W 5 z M S 5 7 R m l z Y 2 F s W W V h c l F 1 Y X J 0 Z X I s M H 0 m c X V v d D s s J n F 1 b 3 Q 7 U 2 V j d G l v b j E v K E R h d G E p I E 1 v b n R o b H k g U 3 R h d H M v Q X V 0 b 1 J l b W 9 2 Z W R D b 2 x 1 b W 5 z M S 5 7 W W V h c k 1 v b n R o L D F 9 J n F 1 b 3 Q 7 L C Z x d W 9 0 O 1 N l Y 3 R p b 2 4 x L y h E Y X R h K S B N b 2 5 0 a G x 5 I F N 0 Y X R z L 0 F 1 d G 9 S Z W 1 v d m V k Q 2 9 s d W 1 u c z E u e 0 N h c 2 h X Y W d l c n M o T S k s M n 0 m c X V v d D s s J n F 1 b 3 Q 7 U 2 V j d G l v b j E v K E R h d G E p I E 1 v b n R o b H k g U 3 R h d H M v Q X V 0 b 1 J l b W 9 2 Z W R D b 2 x 1 b W 5 z M S 5 7 Q 2 F z a F d h Z 2 V y c 0 1 v T S U s M 3 0 m c X V v d D s s J n F 1 b 3 Q 7 U 2 V j d G l v b j E v K E R h d G E p I E 1 v b n R o b H k g U 3 R h d H M v Q X V 0 b 1 J l b W 9 2 Z W R D b 2 x 1 b W 5 z M S 5 7 T k F H R 1 I o T S k s N H 0 m c X V v d D s s J n F 1 b 3 Q 7 U 2 V j d G l v b j E v K E R h d G E p I E 1 v b n R o b H k g U 3 R h d H M v Q X V 0 b 1 J l b W 9 2 Z W R D b 2 x 1 b W 5 z M S 5 7 T k F H R 1 J N b 0 0 l L D V 9 J n F 1 b 3 Q 7 L C Z x d W 9 0 O 1 N l Y 3 R p b 2 4 x L y h E Y X R h K S B N b 2 5 0 a G x 5 I F N 0 Y X R z L 0 F 1 d G 9 S Z W 1 v d m V k Q 2 9 s d W 1 u c z E u e 0 F j d G l 2 Z V B s Y X l l c k F j Y 2 9 1 b n R z K E s p L D Z 9 J n F 1 b 3 Q 7 L C Z x d W 9 0 O 1 N l Y 3 R p b 2 4 x L y h E Y X R h K S B N b 2 5 0 a G x 5 I F N 0 Y X R z L 0 F 1 d G 9 S Z W 1 v d m V k Q 2 9 s d W 1 u c z E u e 0 F j d G l 2 Z V B s Y X l l c k F j Y 2 9 1 b n R z T W 9 N J S w 3 f S Z x d W 9 0 O y w m c X V v d D t T Z W N 0 a W 9 u M S 8 o R G F 0 Y S k g T W 9 u d G h s e S B T d G F 0 c y 9 B d X R v U m V t b 3 Z l Z E N v b H V t b n M x L n t B U l B Q Q S g k K S w 4 f S Z x d W 9 0 O y w m c X V v d D t T Z W N 0 a W 9 u M S 8 o R G F 0 Y S k g T W 9 u d G h s e S B T d G F 0 c y 9 B d X R v U m V t b 3 Z l Z E N v b H V t b n M x L n t B U l B Q Q U 1 v T S U s O X 0 m c X V v d D t d L C Z x d W 9 0 O 1 J l b G F 0 a W 9 u c 2 h p c E l u Z m 8 m c X V v d D s 6 W 1 1 9 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x h c 3 R V c G R h d G V k I i B W Y W x 1 Z T 0 i Z D I w M j Y t M D Q t M j R U M T M 6 M z g 6 M T U u M T M y M z M z M V o i I C 8 + P E V u d H J 5 I F R 5 c G U 9 I k Z p b G x D b 2 x 1 b W 5 U e X B l c y I g V m F s d W U 9 I n N C Z 1 l H Q X d V R k J R V U Y i I C 8 + P E V u d H J 5 I F R 5 c G U 9 I k Z p b G x F c n J v c k N v d W 5 0 I i B W Y W x 1 Z T 0 i b D A i I C 8 + P E V u d H J 5 I F R 5 c G U 9 I k Z p b G x F c n J v c k N v Z G U i I F Z h b H V l P S J z V W 5 r b m 9 3 b i I g L z 4 8 R W 5 0 c n k g V H l w Z T 0 i R m l s b E N v d W 5 0 I i B W Y W x 1 Z T 0 i b D E 0 N C I g L z 4 8 R W 5 0 c n k g V H l w Z T 0 i R m l s b E N v b H V t b k 5 h b W V z I i B W Y W x 1 Z T 0 i c 1 s m c X V v d D t G a X N j Y W x Z Z W F y U X V h c n R l c i Z x d W 9 0 O y w m c X V v d D t Z Z W F y T W 9 u d G g m c X V v d D s s J n F 1 b 3 Q 7 U H J v Z H V j d E N h d G V n b 3 J 5 J n F 1 b 3 Q 7 L C Z x d W 9 0 O 0 N h c 2 h X Y W d l c n M o T S k m c X V v d D s s J n F 1 b 3 Q 7 Q 2 F z a F d h Z 2 V y c 0 1 v T S U m c X V v d D s s J n F 1 b 3 Q 7 Q 2 F z a F d h Z 2 V y c 0 1 h c m t l d F N o Y X J l J S Z x d W 9 0 O y w m c X V v d D t O Q U d H U i h N K S Z x d W 9 0 O y w m c X V v d D t O Q U d H U k 1 v T S U m c X V v d D s s J n F 1 b 3 Q 7 T k F H R 1 J N Y X J r Z X R T a G F y Z S U m c X V v d D t d I i A v P j x F b n R y e S B U e X B l P S J B Z G R l Z F R v R G F 0 Y U 1 v Z G V s I i B W Y W x 1 Z T 0 i b D A 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y h E Y X R h K S B Q c m 9 k d W N 0 I E 1 v b n R o b H k g U 3 R h d H M v Q X V 0 b 1 J l b W 9 2 Z W R D b 2 x 1 b W 5 z M S 5 7 R m l z Y 2 F s W W V h c l F 1 Y X J 0 Z X I s M H 0 m c X V v d D s s J n F 1 b 3 Q 7 U 2 V j d G l v b j E v K E R h d G E p I F B y b 2 R 1 Y 3 Q g T W 9 u d G h s e S B T d G F 0 c y 9 B d X R v U m V t b 3 Z l Z E N v b H V t b n M x L n t Z Z W F y T W 9 u d G g s M X 0 m c X V v d D s s J n F 1 b 3 Q 7 U 2 V j d G l v b j E v K E R h d G E p I F B y b 2 R 1 Y 3 Q g T W 9 u d G h s e S B T d G F 0 c y 9 B d X R v U m V t b 3 Z l Z E N v b H V t b n M x L n t Q c m 9 k d W N 0 Q 2 F 0 Z W d v c n k s M n 0 m c X V v d D s s J n F 1 b 3 Q 7 U 2 V j d G l v b j E v K E R h d G E p I F B y b 2 R 1 Y 3 Q g T W 9 u d G h s e S B T d G F 0 c y 9 B d X R v U m V t b 3 Z l Z E N v b H V t b n M x L n t D Y X N o V 2 F n Z X J z K E 0 p L D N 9 J n F 1 b 3 Q 7 L C Z x d W 9 0 O 1 N l Y 3 R p b 2 4 x L y h E Y X R h K S B Q c m 9 k d W N 0 I E 1 v b n R o b H k g U 3 R h d H M v Q X V 0 b 1 J l b W 9 2 Z W R D b 2 x 1 b W 5 z M S 5 7 Q 2 F z a F d h Z 2 V y c 0 1 v T S U s N H 0 m c X V v d D s s J n F 1 b 3 Q 7 U 2 V j d G l v b j E v K E R h d G E p I F B y b 2 R 1 Y 3 Q g T W 9 u d G h s e S B T d G F 0 c y 9 B d X R v U m V t b 3 Z l Z E N v b H V t b n M x L n t D Y X N o V 2 F n Z X J z T W F y a 2 V 0 U 2 h h c m U l L D V 9 J n F 1 b 3 Q 7 L C Z x d W 9 0 O 1 N l Y 3 R p b 2 4 x L y h E Y X R h K S B Q c m 9 k d W N 0 I E 1 v b n R o b H k g U 3 R h d H M v Q X V 0 b 1 J l b W 9 2 Z W R D b 2 x 1 b W 5 z M S 5 7 T k F H R 1 I o T S k s N n 0 m c X V v d D s s J n F 1 b 3 Q 7 U 2 V j d G l v b j E v K E R h d G E p I F B y b 2 R 1 Y 3 Q g T W 9 u d G h s e S B T d G F 0 c y 9 B d X R v U m V t b 3 Z l Z E N v b H V t b n M x L n t O Q U d H U k 1 v T S U s N 3 0 m c X V v d D s s J n F 1 b 3 Q 7 U 2 V j d G l v b j E v K E R h d G E p I F B y b 2 R 1 Y 3 Q g T W 9 u d G h s e S B T d G F 0 c y 9 B d X R v U m V t b 3 Z l Z E N v b H V t b n M x L n t O Q U d H U k 1 h c m t l d F N o Y X J l J S w 4 f S Z x d W 9 0 O 1 0 s J n F 1 b 3 Q 7 Q 2 9 s d W 1 u Q 2 9 1 b n Q m c X V v d D s 6 O S w m c X V v d D t L Z X l D b 2 x 1 b W 5 O Y W 1 l c y Z x d W 9 0 O z p b X S w m c X V v d D t D 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1 J l b G F 0 a W 9 u c 2 h p c E l u Z m 8 m c X V v d D s 6 W 1 1 9 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K 1 v Q 3 y Q 9 y d H r 0 8 + J 3 g p h O o A A A A A A g A A A A A A E G Y A A A A B A A A g A A A A i b Z K n 4 b y x 1 U I v 9 D l 9 k E 0 Q J t v j T Z J f p r P V 7 a l 5 0 x g d L 8 A A A A A D o A A A A A C A A A g A A A A C K g S h a r L G b e 4 S W l V A 7 u Z 3 S f c Y j J k 6 K Y m r F 8 e s L C A E 9 N Q A A A A b v y f f s c N 8 Z J U c u A D U R W q o G s j k C a m S / f a G N D R t Z 8 x u I Z n g J E F j X o H f h k 3 U s + W Z c H K 0 Q o 0 K S L D Y U 2 9 b Z P 9 i g j 2 j O D H B v u b e a k O O 9 M d N 1 r z W E V A A A A A w g 7 P c U h 5 T 9 d k P w s 2 W / H x G m 1 P + 1 d W S n h v e 4 9 1 T B c A Z r s g I 8 Q R a S 1 g F R C a x u k I F T 9 u u n N 5 w L c 2 W J 9 y M w + F F c 6 6 V g = = < / D a t a M a s h u p > 
</file>

<file path=customXml/itemProps1.xml><?xml version="1.0" encoding="utf-8"?>
<ds:datastoreItem xmlns:ds="http://schemas.openxmlformats.org/officeDocument/2006/customXml" ds:itemID="{2CDFCB83-4CA0-472C-A873-434A7223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EBC0D-EC94-4E80-8817-7C5E8384BBEC}">
  <ds:schemaRefs>
    <ds:schemaRef ds:uri="http://schemas.microsoft.com/sharepoint/v3/contenttype/forms"/>
  </ds:schemaRefs>
</ds:datastoreItem>
</file>

<file path=customXml/itemProps3.xml><?xml version="1.0" encoding="utf-8"?>
<ds:datastoreItem xmlns:ds="http://schemas.openxmlformats.org/officeDocument/2006/customXml" ds:itemID="{95AD2354-466F-41D1-96B0-BC6421A7EE0E}">
  <ds:schemaRefs>
    <ds:schemaRef ds:uri="http://purl.org/dc/terms/"/>
    <ds:schemaRef ds:uri="http://purl.org/dc/dcmitype/"/>
    <ds:schemaRef ds:uri="http://schemas.microsoft.com/sharepoint/v3"/>
    <ds:schemaRef ds:uri="http://schemas.microsoft.com/office/2006/documentManagement/types"/>
    <ds:schemaRef ds:uri="http://www.w3.org/XML/1998/namespace"/>
    <ds:schemaRef ds:uri="43c25095-3754-4d1b-8407-560599d343b1"/>
    <ds:schemaRef ds:uri="a2168c87-fca8-4e83-94ee-1b5050c4642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631FA781-1B7C-469A-B25F-6BA67259A0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2026-04-29T12:51:38Z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