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hidePivotFieldList="1"/>
  <mc:AlternateContent xmlns:mc="http://schemas.openxmlformats.org/markup-compatibility/2006">
    <mc:Choice Requires="x15">
      <x15ac:absPath xmlns:x15ac="http://schemas.microsoft.com/office/spreadsheetml/2010/11/ac" url="/Users/Josh.Elliott/Documents/"/>
    </mc:Choice>
  </mc:AlternateContent>
  <xr:revisionPtr revIDLastSave="0" documentId="13_ncr:1_{3D646692-8DF0-3044-8B6B-2DDFBC988065}" xr6:coauthVersionLast="47" xr6:coauthVersionMax="47" xr10:uidLastSave="{00000000-0000-0000-0000-000000000000}"/>
  <bookViews>
    <workbookView xWindow="-100" yWindow="500" windowWidth="31180" windowHeight="19520" tabRatio="681" xr2:uid="{00000000-000D-0000-FFFF-FFFF00000000}"/>
  </bookViews>
  <sheets>
    <sheet name="Coversheet" sheetId="101" r:id="rId1"/>
    <sheet name="(Summary) Latest Month Stats" sheetId="111" r:id="rId2"/>
    <sheet name="(Summary) Product Trends" sheetId="135" r:id="rId3"/>
    <sheet name="(Data) Monthly Stats" sheetId="140" r:id="rId4"/>
    <sheet name="(Data) Product Monthly Stats" sheetId="134" r:id="rId5"/>
    <sheet name="(Hidden) Tables for Charts" sheetId="146" state="hidden" r:id="rId6"/>
  </sheets>
  <definedNames>
    <definedName name="ExternalData_1" localSheetId="3" hidden="1">'(Data) Monthly Stats'!$A$3:$J$43</definedName>
    <definedName name="ExternalData_2" localSheetId="4" hidden="1">'(Data) Product Monthly Stats'!$A$3:$I$123</definedName>
    <definedName name="Slicer_ProductCategory">#N/A</definedName>
    <definedName name="Slicer_YearMonth">#N/A</definedName>
    <definedName name="Slicer_YearMonth1">#N/A</definedName>
  </definedNames>
  <calcPr calcId="191028"/>
  <pivotCaches>
    <pivotCache cacheId="4" r:id="rId7"/>
    <pivotCache cacheId="5"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11" l="1"/>
  <c r="D5" i="111"/>
  <c r="E11" i="111"/>
  <c r="B5" i="111"/>
  <c r="E17" i="111"/>
  <c r="D10" i="111"/>
  <c r="D12" i="111"/>
  <c r="B6" i="111"/>
  <c r="D16" i="111"/>
  <c r="D11" i="111"/>
  <c r="B10" i="111"/>
  <c r="E15" i="111"/>
  <c r="D17" i="111"/>
  <c r="B15" i="111"/>
  <c r="B17" i="111"/>
  <c r="B4" i="111"/>
  <c r="E16" i="111"/>
  <c r="B16" i="111"/>
  <c r="D15" i="111"/>
  <c r="D6" i="111"/>
  <c r="D4" i="111"/>
  <c r="D7" i="111"/>
  <c r="B7" i="111"/>
  <c r="E12" i="111"/>
  <c r="B11" i="111"/>
  <c r="B12" i="1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8CDD78-820D-4B26-8203-5F45161D1C11}" keepAlive="1" name="Query - (Data) Monthly Stats" description="Connection to the '(Data) Monthly Stats' query in the workbook." type="5" refreshedVersion="8" background="1" saveData="1">
    <dbPr connection="Provider=Microsoft.Mashup.OleDb.1;Data Source=$Workbook$;Location=&quot;(Data) Monthly Stats&quot;;Extended Properties=&quot;&quot;" command="SELECT * FROM [(Data) Monthly Stats]"/>
  </connection>
  <connection id="2" xr16:uid="{3037B9F8-22D5-4E27-B1D5-E86C9EB7C6CB}" keepAlive="1" name="Query - (Data) Product Monthly Stats" description="Connection to the '(Data) Product Monthly Stats' query in the workbook." type="5" refreshedVersion="8" background="1" saveData="1">
    <dbPr connection="Provider=Microsoft.Mashup.OleDb.1;Data Source=$Workbook$;Location=&quot;(Data) Product Monthly Stats&quot;;Extended Properties=&quot;&quot;" command="SELECT * FROM [(Data) Product Monthly Stats]"/>
  </connection>
</connections>
</file>

<file path=xl/sharedStrings.xml><?xml version="1.0" encoding="utf-8"?>
<sst xmlns="http://schemas.openxmlformats.org/spreadsheetml/2006/main" count="689" uniqueCount="161">
  <si>
    <t>Monthly Market Performance Data Tables</t>
  </si>
  <si>
    <t>Publication date</t>
  </si>
  <si>
    <t>Period start</t>
  </si>
  <si>
    <t>Data extraction date</t>
  </si>
  <si>
    <t>Period end</t>
  </si>
  <si>
    <t>Table of Contents</t>
  </si>
  <si>
    <t>Tab 1</t>
  </si>
  <si>
    <t>Summary - Latest Month's Market Performance</t>
  </si>
  <si>
    <t>Tab 2</t>
  </si>
  <si>
    <t>Summary - Trends by Product Category</t>
  </si>
  <si>
    <t>Tab 3</t>
  </si>
  <si>
    <t>Data - Monthly-Level Market Statistics</t>
  </si>
  <si>
    <t>Tab 4</t>
  </si>
  <si>
    <t>Data - Monthly-Level Market Statistics by Product Category</t>
  </si>
  <si>
    <t>Terms of Use</t>
  </si>
  <si>
    <t>Reporting Methodology</t>
  </si>
  <si>
    <t xml:space="preserve">Numbers in this report are unaudited and subject to adjustment. </t>
  </si>
  <si>
    <t>The Ontario igaming market described in this report includes all eligible games offered by Operators pursuant to an operating agreement with iGaming Ontario during the period indicated. As such, they do not include OLG’s igaming offering or pari-mutuel wagering on horseracing.  </t>
  </si>
  <si>
    <t xml:space="preserve">The market performance data provided in this report is accurate to the data extraction date listed above. </t>
  </si>
  <si>
    <t>The market performance data provided in this report includes information on all Operators with gaming websites that had trading activity during that period.</t>
  </si>
  <si>
    <t>Rounding</t>
  </si>
  <si>
    <t xml:space="preserve">Wagers figures are rounded to the nearest million. </t>
  </si>
  <si>
    <t>Revenue figures are rounded to the nearest 100 thousand.</t>
  </si>
  <si>
    <t>Player account figures are rounded to the nearest thousand.</t>
  </si>
  <si>
    <t>Monthly spend per active player account figures are rounded to the nearest dollar.</t>
  </si>
  <si>
    <t>Due to rounding, numbers presented in this report may not add up precisely to the totals provided.</t>
  </si>
  <si>
    <t>Definitions</t>
  </si>
  <si>
    <r>
      <rPr>
        <b/>
        <sz val="11"/>
        <color theme="3"/>
        <rFont val="Lato"/>
        <family val="2"/>
        <scheme val="minor"/>
      </rPr>
      <t>Non-adjusted gross gaming revenue (NAGGR)</t>
    </r>
    <r>
      <rPr>
        <sz val="11"/>
        <color theme="1"/>
        <rFont val="Lato"/>
        <family val="2"/>
        <scheme val="minor"/>
      </rPr>
      <t xml:space="preserve"> represents total cash wagers, including rake fees, tournament fees, and other fees, across all Operators, minus player winnings derived from cash wagers and does not take into account operating costs or other liabilities. </t>
    </r>
  </si>
  <si>
    <r>
      <rPr>
        <b/>
        <sz val="11"/>
        <color theme="3"/>
        <rFont val="Lato"/>
        <family val="2"/>
        <scheme val="minor"/>
      </rPr>
      <t>Cash wagers</t>
    </r>
    <r>
      <rPr>
        <sz val="11"/>
        <color theme="1"/>
        <rFont val="Lato"/>
        <family val="2"/>
        <scheme val="minor"/>
      </rPr>
      <t xml:space="preserve"> do not include promotional wagers (bonuses).</t>
    </r>
  </si>
  <si>
    <r>
      <rPr>
        <b/>
        <sz val="11"/>
        <color rgb="FF00377C"/>
        <rFont val="Lato"/>
        <family val="2"/>
        <scheme val="minor"/>
      </rPr>
      <t>Casino</t>
    </r>
    <r>
      <rPr>
        <sz val="11"/>
        <color rgb="FF000000"/>
        <rFont val="Lato"/>
        <family val="2"/>
        <scheme val="minor"/>
      </rPr>
      <t xml:space="preserve"> includes slots, live and computer-based table games, and peer-to-peer bingo.</t>
    </r>
  </si>
  <si>
    <r>
      <rPr>
        <b/>
        <sz val="11"/>
        <color theme="3"/>
        <rFont val="Lato"/>
        <family val="2"/>
        <scheme val="minor"/>
      </rPr>
      <t>Betting</t>
    </r>
    <r>
      <rPr>
        <sz val="11"/>
        <color theme="1"/>
        <rFont val="Lato"/>
        <family val="2"/>
        <scheme val="minor"/>
      </rPr>
      <t xml:space="preserve"> includes sports, esports, proposition and novelty bets, as well as exchange betting.</t>
    </r>
  </si>
  <si>
    <r>
      <rPr>
        <b/>
        <sz val="11"/>
        <color rgb="FF00377C"/>
        <rFont val="Lato"/>
        <family val="2"/>
        <scheme val="minor"/>
      </rPr>
      <t>Peer-to-peer poker (P2P Poker)</t>
    </r>
    <r>
      <rPr>
        <b/>
        <sz val="11"/>
        <color rgb="FF000000"/>
        <rFont val="Lato"/>
        <family val="2"/>
        <scheme val="minor"/>
      </rPr>
      <t xml:space="preserve"> </t>
    </r>
    <r>
      <rPr>
        <sz val="11"/>
        <color rgb="FF000000"/>
        <rFont val="Lato"/>
        <family val="2"/>
        <scheme val="minor"/>
      </rPr>
      <t xml:space="preserve">includes all multi-player poker cash games and tournaments. </t>
    </r>
  </si>
  <si>
    <r>
      <rPr>
        <b/>
        <sz val="11"/>
        <color theme="3"/>
        <rFont val="Lato"/>
        <family val="2"/>
        <scheme val="minor"/>
      </rPr>
      <t>Active player accounts</t>
    </r>
    <r>
      <rPr>
        <sz val="11"/>
        <color theme="3"/>
        <rFont val="Lato"/>
        <family val="2"/>
        <scheme val="minor"/>
      </rPr>
      <t xml:space="preserve"> </t>
    </r>
    <r>
      <rPr>
        <sz val="11"/>
        <color theme="1"/>
        <rFont val="Lato"/>
        <family val="2"/>
        <scheme val="minor"/>
      </rPr>
      <t xml:space="preserve">are accounts with cash and/or promotional wagering activities during the reporting month and do not represent unique players as individuals may have accounts with multiple Operators. </t>
    </r>
  </si>
  <si>
    <r>
      <rPr>
        <b/>
        <sz val="11"/>
        <color theme="4"/>
        <rFont val="Lato"/>
        <family val="2"/>
        <scheme val="minor"/>
      </rPr>
      <t>Average revenue per active player account (ARPPA)</t>
    </r>
    <r>
      <rPr>
        <sz val="11"/>
        <color theme="1"/>
        <rFont val="Lato"/>
        <family val="2"/>
        <scheme val="minor"/>
      </rPr>
      <t xml:space="preserve"> is calculated as total NAGGR divided by number of active player accounts for the same reporting month.</t>
    </r>
  </si>
  <si>
    <r>
      <rPr>
        <b/>
        <sz val="11"/>
        <color rgb="FF00377C"/>
        <rFont val="Lato"/>
        <family val="2"/>
        <scheme val="minor"/>
      </rPr>
      <t>Month-over-month % change (MoM%)</t>
    </r>
    <r>
      <rPr>
        <sz val="11"/>
        <color rgb="FF000000"/>
        <rFont val="Lato"/>
        <family val="2"/>
        <scheme val="minor"/>
      </rPr>
      <t xml:space="preserve"> is the change in value of the metric as a percentage of the previous month's value and is calculated prior to rounding.</t>
    </r>
  </si>
  <si>
    <t>Metric</t>
  </si>
  <si>
    <t>Value</t>
  </si>
  <si>
    <t>Unit</t>
  </si>
  <si>
    <t>MoM%</t>
  </si>
  <si>
    <t>Total Cash Wagers</t>
  </si>
  <si>
    <t>$M</t>
  </si>
  <si>
    <t>Total Non-Adjusted Gross Gaming Revenue (NAGGR)</t>
  </si>
  <si>
    <t>Active Player Accounts</t>
  </si>
  <si>
    <t>K</t>
  </si>
  <si>
    <t>Average Revenue per Active Player Account (ARPPA)</t>
  </si>
  <si>
    <t>$</t>
  </si>
  <si>
    <t>Cash Wagers by Product Category</t>
  </si>
  <si>
    <t>Market Share</t>
  </si>
  <si>
    <t>Casino</t>
  </si>
  <si>
    <t>Betting</t>
  </si>
  <si>
    <t>P2P Poker</t>
  </si>
  <si>
    <t>NAGGR by Product Category</t>
  </si>
  <si>
    <t>Monthly Market Performance Trends (Last 13 Months)</t>
  </si>
  <si>
    <t>Monthly Product Category Trends by Cash Wagers, NAGGR and Market Share</t>
  </si>
  <si>
    <t>Monthly Market Performance Statistics</t>
  </si>
  <si>
    <t>FiscalYearQuarter</t>
  </si>
  <si>
    <t>YearMonth</t>
  </si>
  <si>
    <t>CashWagers(M)</t>
  </si>
  <si>
    <t>CashWagersMoM%</t>
  </si>
  <si>
    <t>NAGGR(M)</t>
  </si>
  <si>
    <t>NAGGRMoM%</t>
  </si>
  <si>
    <t>ActivePlayerAccounts(K)</t>
  </si>
  <si>
    <t>ActivePlayerAccountsMoM%</t>
  </si>
  <si>
    <t>ARPPA($)</t>
  </si>
  <si>
    <t>ARPPAMoM%</t>
  </si>
  <si>
    <t>FY22/23-Q1</t>
  </si>
  <si>
    <t>2022-04</t>
  </si>
  <si>
    <t>2022-05</t>
  </si>
  <si>
    <t>2022-06</t>
  </si>
  <si>
    <t>FY22/23-Q2</t>
  </si>
  <si>
    <t>2022-07</t>
  </si>
  <si>
    <t>2022-08</t>
  </si>
  <si>
    <t>2022-09</t>
  </si>
  <si>
    <t>FY22/23-Q3</t>
  </si>
  <si>
    <t>2022-10</t>
  </si>
  <si>
    <t>2022-11</t>
  </si>
  <si>
    <t>2022-12</t>
  </si>
  <si>
    <t>FY22/23-Q4</t>
  </si>
  <si>
    <t>2023-01</t>
  </si>
  <si>
    <t>2023-02</t>
  </si>
  <si>
    <t>2023-03</t>
  </si>
  <si>
    <t>FY23/24-Q1</t>
  </si>
  <si>
    <t>2023-04</t>
  </si>
  <si>
    <t>2023-05</t>
  </si>
  <si>
    <t>2023-06</t>
  </si>
  <si>
    <t>FY23/24-Q2</t>
  </si>
  <si>
    <t>2023-07</t>
  </si>
  <si>
    <t>2023-08</t>
  </si>
  <si>
    <t>2023-09</t>
  </si>
  <si>
    <t>FY23/24-Q3</t>
  </si>
  <si>
    <t>2023-10</t>
  </si>
  <si>
    <t>2023-11</t>
  </si>
  <si>
    <t>2023-12</t>
  </si>
  <si>
    <t>FY23/24-Q4</t>
  </si>
  <si>
    <t>2024-01</t>
  </si>
  <si>
    <t>2024-02</t>
  </si>
  <si>
    <t>2024-03</t>
  </si>
  <si>
    <t>FY24/25-Q1</t>
  </si>
  <si>
    <t>2024-04</t>
  </si>
  <si>
    <t>2024-05</t>
  </si>
  <si>
    <t>2024-06</t>
  </si>
  <si>
    <t>FY24/25-Q2</t>
  </si>
  <si>
    <t>2024-07</t>
  </si>
  <si>
    <t>2024-08</t>
  </si>
  <si>
    <t>2024-09</t>
  </si>
  <si>
    <t>FY24/25-Q3</t>
  </si>
  <si>
    <t>2024-10</t>
  </si>
  <si>
    <t>Monthly Product-Level Market Performance Statistics</t>
  </si>
  <si>
    <t>ProductCategory</t>
  </si>
  <si>
    <t>CashWagersMarketShare%</t>
  </si>
  <si>
    <t>NAGGRMarketShare%</t>
  </si>
  <si>
    <t>CASINO</t>
  </si>
  <si>
    <t>BETTING</t>
  </si>
  <si>
    <t>P2P POKER</t>
  </si>
  <si>
    <t>(Hidden Tab) Tables for Graphs - DO NOT CHANGE</t>
  </si>
  <si>
    <t>Slicer for: Tables 1 &amp; 2</t>
  </si>
  <si>
    <t>Table 1: Monthly Cash Wagers and NAGGR (in $M)</t>
  </si>
  <si>
    <t>Table 2: Monthly Active Player Count (in Thousands) and ARPPA (in $)</t>
  </si>
  <si>
    <t>Slicer for: Tables 3-6</t>
  </si>
  <si>
    <t>Table 3: Monthly Cash Wagers by Product Category (in $M)</t>
  </si>
  <si>
    <t>Table 4: Market Share % of Monthly Cash Wagers by Product Category</t>
  </si>
  <si>
    <t>Table 5: Monthly NAGGR by Product Category (in $M)</t>
  </si>
  <si>
    <t>Table 6: Market Share % of Monthly NAGGR by Product Category</t>
  </si>
  <si>
    <t>Table 7: Summary Statistics for Latest Month</t>
  </si>
  <si>
    <t>Note: Percentages are rounded to the nearest % and may not sum up to 100% as a result</t>
  </si>
  <si>
    <t>Note: Ensure the latest reporting month is selected using the filter, the values in this pivot table is displayed in the '(Summary) Latest Month Stats' tab</t>
  </si>
  <si>
    <t>Year Month</t>
  </si>
  <si>
    <t>Cash Wagers</t>
  </si>
  <si>
    <t>NAGGR</t>
  </si>
  <si>
    <t>ARPPA</t>
  </si>
  <si>
    <t>Product Category</t>
  </si>
  <si>
    <t>Cash Wagers Market Share %</t>
  </si>
  <si>
    <t>NAGGR Market Share %</t>
  </si>
  <si>
    <t>Grand Total</t>
  </si>
  <si>
    <t>Cash Wagers (M)</t>
  </si>
  <si>
    <t>Cash Wagers MoM %</t>
  </si>
  <si>
    <t>NAGGR (M)</t>
  </si>
  <si>
    <t>NAGGR MoM %</t>
  </si>
  <si>
    <t>Active Player Accounts (K)</t>
  </si>
  <si>
    <t>Active Player Accounts MoM %</t>
  </si>
  <si>
    <t>ARPPA ($)</t>
  </si>
  <si>
    <t>ARPPA MoM %</t>
  </si>
  <si>
    <t>Table 8: Summary Statistics for Latest Month by Product</t>
  </si>
  <si>
    <t>Grand Total (Average)</t>
  </si>
  <si>
    <t>2024-11</t>
  </si>
  <si>
    <t>2024-12</t>
  </si>
  <si>
    <t>2025-01</t>
  </si>
  <si>
    <t>FY24/25-Q4</t>
  </si>
  <si>
    <t>All monetary values are expressed in Canadian dollars (CAD).</t>
  </si>
  <si>
    <t xml:space="preserve">Prepared by iGaming Ontario (iGO). </t>
  </si>
  <si>
    <t xml:space="preserve">The information provided here is for informational purposes only and should not be considered professional financial advice. </t>
  </si>
  <si>
    <t>iGO makes no representation or warranty of any kind, express or implied, regarding the accuracy, adequacy, validity, reliability, availability, or completeness of any information.</t>
  </si>
  <si>
    <t>2025-02</t>
  </si>
  <si>
    <t>2025-03</t>
  </si>
  <si>
    <t>FY25/26-Q1</t>
  </si>
  <si>
    <t>2025-04</t>
  </si>
  <si>
    <t>2025-05</t>
  </si>
  <si>
    <t>2025-06</t>
  </si>
  <si>
    <t>FY25/26-Q2</t>
  </si>
  <si>
    <t>2025-07</t>
  </si>
  <si>
    <t>Monthly Market Performance Summary for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</si>
</sst>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_-* #,##0_-;\-* #,##0_-;_-* &quot;-&quot;??_-;_-@_-"/>
    <numFmt numFmtId="167" formatCode="&quot;$&quot;#,##0"/>
    <numFmt numFmtId="168" formatCode="&quot;$&quot;#,##0.0"/>
    <numFmt numFmtId="169" formatCode="_-* #,##0.0_-;\-* #,##0.0_-;_-* &quot;-&quot;??_-;_-@_-"/>
    <numFmt numFmtId="170" formatCode="0.0"/>
  </numFmts>
  <fonts count="33">
    <font>
      <sz val="11"/>
      <color theme="1"/>
      <name val="Lato"/>
      <family val="2"/>
      <scheme val="minor"/>
    </font>
    <font>
      <sz val="10"/>
      <name val="Arial"/>
      <family val="2"/>
    </font>
    <font>
      <sz val="11"/>
      <color theme="1"/>
      <name val="Lato"/>
      <family val="2"/>
      <scheme val="minor"/>
    </font>
    <font>
      <u/>
      <sz val="10"/>
      <color indexed="12"/>
      <name val="MS Sans Serif"/>
      <family val="2"/>
    </font>
    <font>
      <u/>
      <sz val="10"/>
      <color indexed="12"/>
      <name val="Arial"/>
      <family val="2"/>
    </font>
    <font>
      <sz val="10"/>
      <name val="MS Sans Serif"/>
      <family val="2"/>
    </font>
    <font>
      <sz val="12"/>
      <color theme="1"/>
      <name val="Arial"/>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sz val="11"/>
      <color theme="1"/>
      <name val="Arial"/>
      <family val="2"/>
    </font>
    <font>
      <b/>
      <sz val="11"/>
      <color theme="1"/>
      <name val="Arial"/>
      <family val="2"/>
    </font>
    <font>
      <b/>
      <sz val="11"/>
      <color theme="1"/>
      <name val="Lato"/>
      <family val="2"/>
      <scheme val="minor"/>
    </font>
    <font>
      <sz val="8"/>
      <name val="Lato"/>
      <family val="2"/>
      <scheme val="minor"/>
    </font>
    <font>
      <b/>
      <sz val="11"/>
      <color theme="3"/>
      <name val="Lato"/>
      <family val="2"/>
      <scheme val="minor"/>
    </font>
    <font>
      <b/>
      <sz val="22"/>
      <color theme="3"/>
      <name val="Lato"/>
      <family val="2"/>
      <scheme val="minor"/>
    </font>
    <font>
      <b/>
      <sz val="14"/>
      <color theme="3"/>
      <name val="Lato"/>
      <family val="2"/>
      <scheme val="minor"/>
    </font>
    <font>
      <sz val="11"/>
      <color theme="3"/>
      <name val="Lato"/>
      <family val="2"/>
      <scheme val="minor"/>
    </font>
    <font>
      <b/>
      <sz val="11"/>
      <color theme="4"/>
      <name val="Lato"/>
      <family val="2"/>
      <scheme val="minor"/>
    </font>
    <font>
      <u/>
      <sz val="11"/>
      <color theme="10"/>
      <name val="Lato"/>
      <family val="2"/>
      <scheme val="minor"/>
    </font>
    <font>
      <b/>
      <sz val="12"/>
      <color rgb="FFFF0000"/>
      <name val="Lato"/>
      <family val="2"/>
      <scheme val="minor"/>
    </font>
    <font>
      <b/>
      <sz val="20"/>
      <color rgb="FFFF0000"/>
      <name val="Lato"/>
      <family val="2"/>
      <scheme val="minor"/>
    </font>
    <font>
      <b/>
      <sz val="14"/>
      <color rgb="FFFF0000"/>
      <name val="Lato"/>
      <family val="2"/>
    </font>
    <font>
      <b/>
      <sz val="14"/>
      <color theme="0"/>
      <name val="Lato"/>
      <family val="2"/>
      <scheme val="minor"/>
    </font>
    <font>
      <i/>
      <sz val="11"/>
      <color theme="1"/>
      <name val="Lato"/>
      <family val="2"/>
      <scheme val="minor"/>
    </font>
    <font>
      <i/>
      <sz val="11"/>
      <color rgb="FFFF0000"/>
      <name val="Lato"/>
      <family val="2"/>
      <scheme val="minor"/>
    </font>
    <font>
      <b/>
      <sz val="11"/>
      <color rgb="FF00377C"/>
      <name val="Lato"/>
      <family val="2"/>
      <scheme val="minor"/>
    </font>
    <font>
      <sz val="11"/>
      <color rgb="FF000000"/>
      <name val="Lato"/>
      <family val="2"/>
      <scheme val="minor"/>
    </font>
    <font>
      <b/>
      <sz val="11"/>
      <color rgb="FF000000"/>
      <name val="Lato"/>
      <family val="2"/>
      <scheme val="minor"/>
    </font>
    <font>
      <sz val="11"/>
      <name val="Lato"/>
      <family val="2"/>
      <scheme val="minor"/>
    </font>
  </fonts>
  <fills count="9">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3"/>
        <bgColor indexed="64"/>
      </patternFill>
    </fill>
    <fill>
      <patternFill patternType="solid">
        <fgColor theme="6" tint="-0.249977111117893"/>
        <bgColor indexed="64"/>
      </patternFill>
    </fill>
  </fills>
  <borders count="2">
    <border>
      <left/>
      <right/>
      <top/>
      <bottom/>
      <diagonal/>
    </border>
    <border>
      <left/>
      <right/>
      <top style="thin">
        <color indexed="64"/>
      </top>
      <bottom style="medium">
        <color indexed="64"/>
      </bottom>
      <diagonal/>
    </border>
  </borders>
  <cellStyleXfs count="21">
    <xf numFmtId="0" fontId="0"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ont="0" applyBorder="0" applyProtection="0"/>
    <xf numFmtId="0" fontId="5" fillId="0" borderId="0"/>
    <xf numFmtId="0" fontId="1" fillId="0" borderId="0"/>
    <xf numFmtId="0" fontId="11" fillId="0" borderId="0" applyNumberFormat="0" applyBorder="0" applyProtection="0"/>
    <xf numFmtId="0" fontId="2" fillId="0" borderId="0"/>
    <xf numFmtId="0" fontId="12" fillId="0" borderId="0" applyNumberFormat="0" applyBorder="0" applyProtection="0"/>
    <xf numFmtId="0" fontId="1" fillId="0" borderId="0"/>
    <xf numFmtId="0" fontId="5" fillId="0" borderId="0"/>
    <xf numFmtId="0" fontId="11"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2" fillId="0" borderId="0" applyNumberFormat="0" applyFill="0" applyBorder="0" applyAlignment="0" applyProtection="0"/>
  </cellStyleXfs>
  <cellXfs count="64">
    <xf numFmtId="0" fontId="0" fillId="0" borderId="0" xfId="0"/>
    <xf numFmtId="9" fontId="0" fillId="0" borderId="0" xfId="0" applyNumberFormat="1"/>
    <xf numFmtId="9" fontId="0" fillId="0" borderId="0" xfId="17" applyFont="1"/>
    <xf numFmtId="14" fontId="0" fillId="0" borderId="0" xfId="0" applyNumberFormat="1"/>
    <xf numFmtId="0" fontId="15" fillId="0" borderId="0" xfId="0" applyFont="1"/>
    <xf numFmtId="9" fontId="0" fillId="0" borderId="0" xfId="18" applyNumberFormat="1" applyFont="1"/>
    <xf numFmtId="0" fontId="15" fillId="0" borderId="1" xfId="0" applyFont="1" applyBorder="1"/>
    <xf numFmtId="0" fontId="0" fillId="0" borderId="1" xfId="0" applyBorder="1"/>
    <xf numFmtId="0" fontId="0" fillId="0" borderId="0" xfId="0" pivotButton="1"/>
    <xf numFmtId="0" fontId="0" fillId="0" borderId="0" xfId="0" applyAlignment="1">
      <alignment horizontal="left"/>
    </xf>
    <xf numFmtId="0" fontId="18" fillId="0" borderId="0" xfId="0" applyFont="1"/>
    <xf numFmtId="15" fontId="0" fillId="0" borderId="0" xfId="0" applyNumberFormat="1"/>
    <xf numFmtId="0" fontId="0" fillId="0" borderId="0" xfId="0" applyAlignment="1">
      <alignment wrapText="1"/>
    </xf>
    <xf numFmtId="0" fontId="0" fillId="2" borderId="0" xfId="0" applyFill="1"/>
    <xf numFmtId="0" fontId="0" fillId="0" borderId="0" xfId="0" applyAlignment="1">
      <alignment horizontal="right"/>
    </xf>
    <xf numFmtId="0" fontId="19" fillId="0" borderId="0" xfId="0" applyFont="1"/>
    <xf numFmtId="166" fontId="0" fillId="0" borderId="0" xfId="0" applyNumberFormat="1"/>
    <xf numFmtId="167" fontId="0" fillId="0" borderId="0" xfId="0" applyNumberFormat="1"/>
    <xf numFmtId="0" fontId="0" fillId="4" borderId="0" xfId="0" applyFill="1"/>
    <xf numFmtId="9" fontId="0" fillId="4" borderId="0" xfId="17" applyFont="1" applyFill="1"/>
    <xf numFmtId="166" fontId="0" fillId="4" borderId="0" xfId="18" applyNumberFormat="1" applyFont="1" applyFill="1"/>
    <xf numFmtId="167" fontId="0" fillId="4" borderId="0" xfId="0" applyNumberFormat="1" applyFill="1"/>
    <xf numFmtId="0" fontId="0" fillId="4" borderId="0" xfId="0" applyFill="1" applyAlignment="1">
      <alignment horizontal="left"/>
    </xf>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horizontal="right"/>
    </xf>
    <xf numFmtId="1" fontId="0" fillId="0" borderId="0" xfId="18" applyNumberFormat="1" applyFont="1"/>
    <xf numFmtId="1" fontId="0" fillId="0" borderId="0" xfId="0" applyNumberFormat="1"/>
    <xf numFmtId="9" fontId="0" fillId="5" borderId="0" xfId="17" applyFont="1" applyFill="1"/>
    <xf numFmtId="9" fontId="0" fillId="6" borderId="0" xfId="17" applyFont="1" applyFill="1"/>
    <xf numFmtId="0" fontId="0" fillId="7" borderId="0" xfId="0" applyFill="1"/>
    <xf numFmtId="9" fontId="0" fillId="3" borderId="0" xfId="17" applyFont="1" applyFill="1"/>
    <xf numFmtId="167" fontId="0" fillId="6" borderId="0" xfId="18" applyNumberFormat="1" applyFont="1" applyFill="1"/>
    <xf numFmtId="167" fontId="0" fillId="0" borderId="0" xfId="18" applyNumberFormat="1" applyFont="1"/>
    <xf numFmtId="167" fontId="0" fillId="5" borderId="0" xfId="0" applyNumberFormat="1" applyFill="1"/>
    <xf numFmtId="167" fontId="0" fillId="6" borderId="0" xfId="19" applyNumberFormat="1" applyFont="1" applyFill="1"/>
    <xf numFmtId="167" fontId="0" fillId="0" borderId="0" xfId="19" applyNumberFormat="1" applyFont="1"/>
    <xf numFmtId="167" fontId="0" fillId="3" borderId="0" xfId="0" applyNumberFormat="1" applyFill="1"/>
    <xf numFmtId="166" fontId="0" fillId="0" borderId="0" xfId="18" applyNumberFormat="1" applyFont="1"/>
    <xf numFmtId="0" fontId="0" fillId="0" borderId="1" xfId="0" applyBorder="1" applyAlignment="1">
      <alignment horizontal="right"/>
    </xf>
    <xf numFmtId="0" fontId="22" fillId="0" borderId="0" xfId="20"/>
    <xf numFmtId="166" fontId="0" fillId="0" borderId="0" xfId="18" applyNumberFormat="1" applyFont="1" applyAlignment="1">
      <alignment horizontal="right"/>
    </xf>
    <xf numFmtId="0" fontId="23" fillId="0" borderId="0" xfId="0" applyFont="1"/>
    <xf numFmtId="0" fontId="24" fillId="0" borderId="0" xfId="0" applyFont="1"/>
    <xf numFmtId="0" fontId="25" fillId="0" borderId="0" xfId="0" applyFont="1"/>
    <xf numFmtId="0" fontId="26" fillId="2" borderId="0" xfId="0" applyFont="1" applyFill="1"/>
    <xf numFmtId="0" fontId="27" fillId="0" borderId="0" xfId="0" applyFont="1"/>
    <xf numFmtId="0" fontId="28" fillId="0" borderId="0" xfId="0" applyFont="1"/>
    <xf numFmtId="3" fontId="0" fillId="0" borderId="0" xfId="0" applyNumberFormat="1"/>
    <xf numFmtId="0" fontId="0" fillId="0" borderId="0" xfId="0" applyAlignment="1">
      <alignment vertical="center"/>
    </xf>
    <xf numFmtId="0" fontId="0" fillId="0" borderId="0" xfId="0" pivotButton="1" applyAlignment="1">
      <alignment horizontal="center"/>
    </xf>
    <xf numFmtId="0" fontId="0" fillId="0" borderId="0" xfId="0" applyAlignment="1">
      <alignment horizontal="center"/>
    </xf>
    <xf numFmtId="9" fontId="0" fillId="2" borderId="0" xfId="17" applyFont="1" applyFill="1"/>
    <xf numFmtId="9" fontId="0" fillId="8" borderId="0" xfId="17" applyFont="1" applyFill="1"/>
    <xf numFmtId="0" fontId="0" fillId="0" borderId="0" xfId="17" applyNumberFormat="1" applyFont="1"/>
    <xf numFmtId="1" fontId="0" fillId="2" borderId="0" xfId="0" applyNumberFormat="1" applyFill="1"/>
    <xf numFmtId="1" fontId="0" fillId="8" borderId="0" xfId="0" applyNumberFormat="1" applyFill="1"/>
    <xf numFmtId="1" fontId="0" fillId="0" borderId="0" xfId="17" applyNumberFormat="1" applyFont="1"/>
    <xf numFmtId="167" fontId="32" fillId="0" borderId="0" xfId="18" applyNumberFormat="1" applyFont="1"/>
    <xf numFmtId="168" fontId="0" fillId="0" borderId="0" xfId="0" applyNumberFormat="1"/>
    <xf numFmtId="169" fontId="0" fillId="0" borderId="0" xfId="18" applyNumberFormat="1" applyFont="1"/>
    <xf numFmtId="168" fontId="0" fillId="0" borderId="0" xfId="17" applyNumberFormat="1" applyFont="1"/>
    <xf numFmtId="170" fontId="0" fillId="0" borderId="0" xfId="0" applyNumberFormat="1"/>
  </cellXfs>
  <cellStyles count="21">
    <cellStyle name="Comma" xfId="18" builtinId="3"/>
    <cellStyle name="Comma 3" xfId="1" xr:uid="{54FDC929-35E2-4550-BC19-6F3167EDAD59}"/>
    <cellStyle name="Currency" xfId="19" builtinId="4"/>
    <cellStyle name="Heading 1 2" xfId="2" xr:uid="{1F04541C-CA93-4416-BC09-939E827A2201}"/>
    <cellStyle name="Heading 2 2" xfId="3" xr:uid="{4E88B3AF-499C-4CAC-A325-159669295B1E}"/>
    <cellStyle name="Hyperlink" xfId="20" builtinId="8"/>
    <cellStyle name="Hyperlink 2" xfId="4" xr:uid="{49280C36-7302-4509-ABA1-431EE4DCF803}"/>
    <cellStyle name="Hyperlink 2 2" xfId="5" xr:uid="{625D6C38-F557-4A1B-B300-61FC7097262C}"/>
    <cellStyle name="Hyperlink 2 2 4" xfId="6" xr:uid="{80B8E963-6CB7-43BA-B7F6-FB7038576FC0}"/>
    <cellStyle name="Normal" xfId="0" builtinId="0"/>
    <cellStyle name="Normal 11" xfId="7" xr:uid="{93F784CA-5466-4AB9-8E67-AD4BE823E142}"/>
    <cellStyle name="Normal 2" xfId="8" xr:uid="{1CA32D14-192E-4443-9276-6A2BAABB680D}"/>
    <cellStyle name="Normal 2 2" xfId="9" xr:uid="{8E123643-B684-485B-9988-E5E34A1A5E24}"/>
    <cellStyle name="Normal 2 2 2" xfId="10" xr:uid="{EB0E983F-3395-4812-85B7-1E670DFCB2FD}"/>
    <cellStyle name="Normal 2 3" xfId="11" xr:uid="{FEA14BC7-4FDF-402B-A007-63D658D3762C}"/>
    <cellStyle name="Normal 2 5" xfId="12" xr:uid="{72C1CB8E-7EB2-49A7-BD8B-EBE8F2ADFB27}"/>
    <cellStyle name="Normal 3" xfId="13" xr:uid="{79DCD021-E4AA-450F-9759-B721E09BD417}"/>
    <cellStyle name="Normal 4" xfId="14" xr:uid="{F81AA1B1-900D-4093-94DE-820A1187CDE4}"/>
    <cellStyle name="Paragraph Han" xfId="15" xr:uid="{913ACB5A-60EF-4317-9184-B614F3A7CE70}"/>
    <cellStyle name="Percent" xfId="17" builtinId="5"/>
    <cellStyle name="Percent 2" xfId="16" xr:uid="{A1501389-7104-413D-8055-54B885859CE1}"/>
  </cellStyles>
  <dxfs count="56">
    <dxf>
      <alignment horizontal="center"/>
    </dxf>
    <dxf>
      <numFmt numFmtId="167" formatCode="&quot;$&quot;#,##0"/>
    </dxf>
    <dxf>
      <alignment horizontal="center"/>
    </dxf>
    <dxf>
      <alignment horizontal="center"/>
    </dxf>
    <dxf>
      <numFmt numFmtId="167" formatCode="&quot;$&quot;#,##0"/>
    </dxf>
    <dxf>
      <numFmt numFmtId="166" formatCode="_-* #,##0_-;\-* #,##0_-;_-* &quot;-&quot;??_-;_-@_-"/>
    </dxf>
    <dxf>
      <numFmt numFmtId="166" formatCode="_-* #,##0_-;\-* #,##0_-;_-* &quot;-&quot;??_-;_-@_-"/>
    </dxf>
    <dxf>
      <numFmt numFmtId="168" formatCode="&quot;$&quot;#,##0.0"/>
    </dxf>
    <dxf>
      <alignment horizontal="center"/>
    </dxf>
    <dxf>
      <numFmt numFmtId="167" formatCode="&quot;$&quot;#,##0"/>
    </dxf>
    <dxf>
      <alignment horizontal="center"/>
    </dxf>
    <dxf>
      <numFmt numFmtId="3" formatCode="#,##0"/>
    </dxf>
    <dxf>
      <numFmt numFmtId="167" formatCode="&quot;$&quot;#,##0"/>
    </dxf>
    <dxf>
      <numFmt numFmtId="170" formatCode="0.0"/>
    </dxf>
    <dxf>
      <alignment vertical="center"/>
    </dxf>
    <dxf>
      <numFmt numFmtId="13" formatCode="0%"/>
    </dxf>
    <dxf>
      <fill>
        <patternFill patternType="none">
          <bgColor auto="1"/>
        </patternFill>
      </fill>
    </dxf>
    <dxf>
      <numFmt numFmtId="167" formatCode="&quot;$&quot;#,##0"/>
    </dxf>
    <dxf>
      <numFmt numFmtId="167" formatCode="&quot;$&quot;#,##0"/>
    </dxf>
    <dxf>
      <numFmt numFmtId="13" formatCode="0%"/>
    </dxf>
    <dxf>
      <numFmt numFmtId="13" formatCode="0%"/>
    </dxf>
    <dxf>
      <numFmt numFmtId="13" formatCode="0%"/>
    </dxf>
    <dxf>
      <numFmt numFmtId="168" formatCode="&quot;$&quot;#,##0.0"/>
    </dxf>
    <dxf>
      <numFmt numFmtId="168" formatCode="&quot;$&quot;#,##0.0"/>
    </dxf>
    <dxf>
      <alignment horizontal="center"/>
    </dxf>
    <dxf>
      <alignment horizontal="center"/>
    </dxf>
    <dxf>
      <numFmt numFmtId="167" formatCode="&quot;$&quot;#,##0"/>
    </dxf>
    <dxf>
      <fill>
        <patternFill patternType="none">
          <bgColor auto="1"/>
        </patternFill>
      </fill>
    </dxf>
    <dxf>
      <numFmt numFmtId="13" formatCode="0%"/>
    </dxf>
    <dxf>
      <numFmt numFmtId="167" formatCode="&quot;$&quot;#,##0"/>
    </dxf>
    <dxf>
      <numFmt numFmtId="13" formatCode="0%"/>
    </dxf>
    <dxf>
      <numFmt numFmtId="13" formatCode="0%"/>
    </dxf>
    <dxf>
      <numFmt numFmtId="13" formatCode="0%"/>
    </dxf>
    <dxf>
      <alignment horizontal="center"/>
    </dxf>
    <dxf>
      <numFmt numFmtId="13" formatCode="0%"/>
    </dxf>
    <dxf>
      <alignment horizontal="center"/>
    </dxf>
    <dxf>
      <numFmt numFmtId="13" formatCode="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Lato"/>
        <family val="2"/>
        <scheme val="minor"/>
      </font>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numFmt numFmtId="1" formatCode="0"/>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s>
  <tableStyles count="0" defaultTableStyle="TableStyleMedium2" defaultPivotStyle="PivotStyleLight16"/>
  <colors>
    <mruColors>
      <color rgb="FF14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July.xlsx](Hidden) Tables for Charts!PivotTable2</c:name>
    <c:fmtId val="62"/>
  </c:pivotSource>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CA" sz="1200"/>
              <a:t>Monthly Cash Wagers and NAGGR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'(Hidden) Tables for Charts'!$G$5</c:f>
              <c:strCache>
                <c:ptCount val="1"/>
                <c:pt idx="0">
                  <c:v>NAGGR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Charts'!$G$6:$G$19</c:f>
              <c:numCache>
                <c:formatCode>"$"#,##0</c:formatCode>
                <c:ptCount val="13"/>
                <c:pt idx="0">
                  <c:v>242.4</c:v>
                </c:pt>
                <c:pt idx="1">
                  <c:v>238.3</c:v>
                </c:pt>
                <c:pt idx="2">
                  <c:v>274.39999999999998</c:v>
                </c:pt>
                <c:pt idx="3">
                  <c:v>266</c:v>
                </c:pt>
                <c:pt idx="4">
                  <c:v>291.60000000000002</c:v>
                </c:pt>
                <c:pt idx="5">
                  <c:v>269.7</c:v>
                </c:pt>
                <c:pt idx="6">
                  <c:v>328.5</c:v>
                </c:pt>
                <c:pt idx="7">
                  <c:v>280.3</c:v>
                </c:pt>
                <c:pt idx="8">
                  <c:v>296.10000000000002</c:v>
                </c:pt>
                <c:pt idx="9">
                  <c:v>313.3</c:v>
                </c:pt>
                <c:pt idx="10">
                  <c:v>338</c:v>
                </c:pt>
                <c:pt idx="11">
                  <c:v>306.8</c:v>
                </c:pt>
                <c:pt idx="12">
                  <c:v>311</c:v>
                </c:pt>
              </c:numCache>
            </c:numRef>
          </c:val>
          <c:extLst>
            <c:ext xmlns:c16="http://schemas.microsoft.com/office/drawing/2014/chart" uri="{C3380CC4-5D6E-409C-BE32-E72D297353CC}">
              <c16:uniqueId val="{00000000-0FB8-499B-9386-F25BC4012D43}"/>
            </c:ext>
          </c:extLst>
        </c:ser>
        <c:dLbls>
          <c:showLegendKey val="0"/>
          <c:showVal val="0"/>
          <c:showCatName val="0"/>
          <c:showSerName val="0"/>
          <c:showPercent val="0"/>
          <c:showBubbleSize val="0"/>
        </c:dLbls>
        <c:gapWidth val="150"/>
        <c:axId val="216051023"/>
        <c:axId val="216050063"/>
      </c:barChart>
      <c:lineChart>
        <c:grouping val="standard"/>
        <c:varyColors val="0"/>
        <c:ser>
          <c:idx val="0"/>
          <c:order val="0"/>
          <c:tx>
            <c:strRef>
              <c:f>'(Hidden) Tables for Charts'!$F$5</c:f>
              <c:strCache>
                <c:ptCount val="1"/>
                <c:pt idx="0">
                  <c:v>Cash Wagers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Charts'!$F$6:$F$19</c:f>
              <c:numCache>
                <c:formatCode>"$"#,##0</c:formatCode>
                <c:ptCount val="13"/>
                <c:pt idx="0">
                  <c:v>6098</c:v>
                </c:pt>
                <c:pt idx="1">
                  <c:v>6045</c:v>
                </c:pt>
                <c:pt idx="2">
                  <c:v>6535</c:v>
                </c:pt>
                <c:pt idx="3">
                  <c:v>7453</c:v>
                </c:pt>
                <c:pt idx="4">
                  <c:v>7463</c:v>
                </c:pt>
                <c:pt idx="5">
                  <c:v>7818</c:v>
                </c:pt>
                <c:pt idx="6">
                  <c:v>7845</c:v>
                </c:pt>
                <c:pt idx="7">
                  <c:v>7128</c:v>
                </c:pt>
                <c:pt idx="8">
                  <c:v>7949</c:v>
                </c:pt>
                <c:pt idx="9">
                  <c:v>7796</c:v>
                </c:pt>
                <c:pt idx="10">
                  <c:v>8066</c:v>
                </c:pt>
                <c:pt idx="11">
                  <c:v>7259</c:v>
                </c:pt>
                <c:pt idx="12">
                  <c:v>7563</c:v>
                </c:pt>
              </c:numCache>
            </c:numRef>
          </c:val>
          <c:smooth val="0"/>
          <c:extLst>
            <c:ext xmlns:c16="http://schemas.microsoft.com/office/drawing/2014/chart" uri="{C3380CC4-5D6E-409C-BE32-E72D297353CC}">
              <c16:uniqueId val="{00000001-0FB8-499B-9386-F25BC4012D43}"/>
            </c:ext>
          </c:extLst>
        </c:ser>
        <c:dLbls>
          <c:showLegendKey val="0"/>
          <c:showVal val="0"/>
          <c:showCatName val="0"/>
          <c:showSerName val="0"/>
          <c:showPercent val="0"/>
          <c:showBubbleSize val="0"/>
        </c:dLbls>
        <c:marker val="1"/>
        <c:smooth val="0"/>
        <c:axId val="338827264"/>
        <c:axId val="649825791"/>
      </c:lineChart>
      <c:catAx>
        <c:axId val="33882726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9825791"/>
        <c:crosses val="autoZero"/>
        <c:auto val="1"/>
        <c:lblAlgn val="ctr"/>
        <c:lblOffset val="100"/>
        <c:noMultiLvlLbl val="0"/>
      </c:catAx>
      <c:valAx>
        <c:axId val="64982579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Cash Wagers</a:t>
                </a:r>
                <a:r>
                  <a:rPr lang="en-CA"/>
                  <a:t>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8827264"/>
        <c:crosses val="autoZero"/>
        <c:crossBetween val="between"/>
      </c:valAx>
      <c:valAx>
        <c:axId val="216050063"/>
        <c:scaling>
          <c:orientation val="minMax"/>
          <c:max val="5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6051023"/>
        <c:crosses val="max"/>
        <c:crossBetween val="between"/>
      </c:valAx>
      <c:catAx>
        <c:axId val="216051023"/>
        <c:scaling>
          <c:orientation val="minMax"/>
        </c:scaling>
        <c:delete val="1"/>
        <c:axPos val="b"/>
        <c:numFmt formatCode="General" sourceLinked="1"/>
        <c:majorTickMark val="out"/>
        <c:minorTickMark val="none"/>
        <c:tickLblPos val="nextTo"/>
        <c:crossAx val="216050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July.xlsx](Hidden) Tables for Charts!PivotTable3</c:name>
    <c:fmtId val="33"/>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CA">
                <a:solidFill>
                  <a:schemeClr val="tx1"/>
                </a:solidFill>
              </a:rPr>
              <a:t>Monthly</a:t>
            </a:r>
            <a:r>
              <a:rPr lang="en-CA" baseline="0">
                <a:solidFill>
                  <a:schemeClr val="tx1"/>
                </a:solidFill>
              </a:rPr>
              <a:t> </a:t>
            </a:r>
            <a:r>
              <a:rPr lang="en-CA">
                <a:solidFill>
                  <a:schemeClr val="tx1"/>
                </a:solidFill>
              </a:rPr>
              <a:t>Active Player Accounts and ARPPA</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solidFill>
              <a:schemeClr val="bg1"/>
            </a:solidFill>
            <a:ln>
              <a:solidFill>
                <a:schemeClr val="accent1"/>
              </a:solid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795175765366991E-2"/>
          <c:y val="9.7366759022111352E-2"/>
          <c:w val="0.81389919604205307"/>
          <c:h val="0.63405789512103017"/>
        </c:manualLayout>
      </c:layout>
      <c:barChart>
        <c:barDir val="col"/>
        <c:grouping val="clustered"/>
        <c:varyColors val="0"/>
        <c:ser>
          <c:idx val="0"/>
          <c:order val="0"/>
          <c:tx>
            <c:strRef>
              <c:f>'(Hidden) Tables for Charts'!$J$5</c:f>
              <c:strCache>
                <c:ptCount val="1"/>
                <c:pt idx="0">
                  <c:v>Active Player Accounts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Charts'!$J$6:$J$19</c:f>
              <c:numCache>
                <c:formatCode>#,##0</c:formatCode>
                <c:ptCount val="13"/>
                <c:pt idx="0">
                  <c:v>823</c:v>
                </c:pt>
                <c:pt idx="1">
                  <c:v>718</c:v>
                </c:pt>
                <c:pt idx="2">
                  <c:v>859</c:v>
                </c:pt>
                <c:pt idx="3">
                  <c:v>945</c:v>
                </c:pt>
                <c:pt idx="4">
                  <c:v>1011</c:v>
                </c:pt>
                <c:pt idx="5">
                  <c:v>1025</c:v>
                </c:pt>
                <c:pt idx="6">
                  <c:v>1106</c:v>
                </c:pt>
                <c:pt idx="7">
                  <c:v>1129</c:v>
                </c:pt>
                <c:pt idx="8">
                  <c:v>1061</c:v>
                </c:pt>
                <c:pt idx="9">
                  <c:v>1091</c:v>
                </c:pt>
                <c:pt idx="10">
                  <c:v>1068</c:v>
                </c:pt>
                <c:pt idx="11">
                  <c:v>1013</c:v>
                </c:pt>
                <c:pt idx="12">
                  <c:v>948</c:v>
                </c:pt>
              </c:numCache>
            </c:numRef>
          </c:val>
          <c:extLst>
            <c:ext xmlns:c16="http://schemas.microsoft.com/office/drawing/2014/chart" uri="{C3380CC4-5D6E-409C-BE32-E72D297353CC}">
              <c16:uniqueId val="{00000000-B329-4015-9D5E-AFD1FD2ED16B}"/>
            </c:ext>
          </c:extLst>
        </c:ser>
        <c:dLbls>
          <c:dLblPos val="outEnd"/>
          <c:showLegendKey val="0"/>
          <c:showVal val="1"/>
          <c:showCatName val="0"/>
          <c:showSerName val="0"/>
          <c:showPercent val="0"/>
          <c:showBubbleSize val="0"/>
        </c:dLbls>
        <c:gapWidth val="150"/>
        <c:axId val="207782495"/>
        <c:axId val="1337653855"/>
      </c:barChart>
      <c:lineChart>
        <c:grouping val="standard"/>
        <c:varyColors val="0"/>
        <c:ser>
          <c:idx val="1"/>
          <c:order val="1"/>
          <c:tx>
            <c:strRef>
              <c:f>'(Hidden) Tables for Charts'!$K$5</c:f>
              <c:strCache>
                <c:ptCount val="1"/>
                <c:pt idx="0">
                  <c:v>ARPPA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Charts'!$K$6:$K$19</c:f>
              <c:numCache>
                <c:formatCode>"$"#,##0</c:formatCode>
                <c:ptCount val="13"/>
                <c:pt idx="0">
                  <c:v>294</c:v>
                </c:pt>
                <c:pt idx="1">
                  <c:v>332</c:v>
                </c:pt>
                <c:pt idx="2">
                  <c:v>320</c:v>
                </c:pt>
                <c:pt idx="3">
                  <c:v>281</c:v>
                </c:pt>
                <c:pt idx="4">
                  <c:v>288</c:v>
                </c:pt>
                <c:pt idx="5">
                  <c:v>263</c:v>
                </c:pt>
                <c:pt idx="6">
                  <c:v>297</c:v>
                </c:pt>
                <c:pt idx="7">
                  <c:v>248</c:v>
                </c:pt>
                <c:pt idx="8">
                  <c:v>279</c:v>
                </c:pt>
                <c:pt idx="9">
                  <c:v>287</c:v>
                </c:pt>
                <c:pt idx="10">
                  <c:v>316</c:v>
                </c:pt>
                <c:pt idx="11">
                  <c:v>303</c:v>
                </c:pt>
                <c:pt idx="12">
                  <c:v>328</c:v>
                </c:pt>
              </c:numCache>
            </c:numRef>
          </c:val>
          <c:smooth val="0"/>
          <c:extLst>
            <c:ext xmlns:c16="http://schemas.microsoft.com/office/drawing/2014/chart" uri="{C3380CC4-5D6E-409C-BE32-E72D297353CC}">
              <c16:uniqueId val="{00000000-540F-4439-8E03-D9F650106527}"/>
            </c:ext>
          </c:extLst>
        </c:ser>
        <c:dLbls>
          <c:showLegendKey val="0"/>
          <c:showVal val="1"/>
          <c:showCatName val="0"/>
          <c:showSerName val="0"/>
          <c:showPercent val="0"/>
          <c:showBubbleSize val="0"/>
        </c:dLbls>
        <c:marker val="1"/>
        <c:smooth val="0"/>
        <c:axId val="895830495"/>
        <c:axId val="895835295"/>
      </c:lineChart>
      <c:catAx>
        <c:axId val="207782495"/>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lang="en-US" sz="1000" b="0" i="0" u="none" strike="noStrike" kern="1200" baseline="0">
                <a:solidFill>
                  <a:schemeClr val="tx1"/>
                </a:solidFill>
                <a:latin typeface="+mn-lt"/>
                <a:ea typeface="+mn-ea"/>
                <a:cs typeface="+mn-cs"/>
              </a:defRPr>
            </a:pPr>
            <a:endParaRPr lang="en-US"/>
          </a:p>
        </c:txPr>
        <c:crossAx val="1337653855"/>
        <c:crosses val="autoZero"/>
        <c:auto val="1"/>
        <c:lblAlgn val="ctr"/>
        <c:lblOffset val="100"/>
        <c:noMultiLvlLbl val="0"/>
      </c:catAx>
      <c:valAx>
        <c:axId val="1337653855"/>
        <c:scaling>
          <c:orientation val="minMax"/>
          <c:max val="2000"/>
        </c:scaling>
        <c:delete val="0"/>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Active</a:t>
                </a:r>
                <a:r>
                  <a:rPr lang="en-CA" baseline="0"/>
                  <a:t> Player Accounts (K)</a:t>
                </a:r>
                <a:endParaRPr lang="en-CA"/>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C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207782495"/>
        <c:crosses val="autoZero"/>
        <c:crossBetween val="between"/>
      </c:valAx>
      <c:valAx>
        <c:axId val="895835295"/>
        <c:scaling>
          <c:orientation val="minMax"/>
        </c:scaling>
        <c:delete val="0"/>
        <c:axPos val="r"/>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ARPPA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95830495"/>
        <c:crosses val="max"/>
        <c:crossBetween val="between"/>
      </c:valAx>
      <c:catAx>
        <c:axId val="895830495"/>
        <c:scaling>
          <c:orientation val="minMax"/>
        </c:scaling>
        <c:delete val="1"/>
        <c:axPos val="b"/>
        <c:numFmt formatCode="General" sourceLinked="1"/>
        <c:majorTickMark val="out"/>
        <c:minorTickMark val="none"/>
        <c:tickLblPos val="nextTo"/>
        <c:crossAx val="8958352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July.xlsx](Hidden) Tables for Charts!PivotTable4</c:name>
    <c:fmtId val="1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Cash Wagers by Product Category</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ln w="28575" cap="rnd">
            <a:solidFill>
              <a:schemeClr val="accent1"/>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2"/>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3"/>
            </a:solidFill>
            <a:round/>
          </a:ln>
          <a:effectLst/>
        </c:spPr>
        <c:marker>
          <c:symbol val="circle"/>
          <c:size val="5"/>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lineChart>
        <c:grouping val="standard"/>
        <c:varyColors val="0"/>
        <c:ser>
          <c:idx val="0"/>
          <c:order val="0"/>
          <c:tx>
            <c:strRef>
              <c:f>'(Hidden) Tables for Charts'!$R$5:$R$6</c:f>
              <c:strCache>
                <c:ptCount val="1"/>
                <c:pt idx="0">
                  <c:v>CASINO</c:v>
                </c:pt>
              </c:strCache>
            </c:strRef>
          </c:tx>
          <c:spPr>
            <a:ln w="28575" cap="rnd">
              <a:solidFill>
                <a:schemeClr val="accent1"/>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Charts'!$Q$7:$Q$20</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Charts'!$R$7:$R$20</c:f>
              <c:numCache>
                <c:formatCode>"$"#,##0</c:formatCode>
                <c:ptCount val="13"/>
                <c:pt idx="0">
                  <c:v>5292</c:v>
                </c:pt>
                <c:pt idx="1">
                  <c:v>5245</c:v>
                </c:pt>
                <c:pt idx="2">
                  <c:v>5509</c:v>
                </c:pt>
                <c:pt idx="3">
                  <c:v>6255</c:v>
                </c:pt>
                <c:pt idx="4">
                  <c:v>6140</c:v>
                </c:pt>
                <c:pt idx="5">
                  <c:v>6543</c:v>
                </c:pt>
                <c:pt idx="6">
                  <c:v>6517</c:v>
                </c:pt>
                <c:pt idx="7">
                  <c:v>6067</c:v>
                </c:pt>
                <c:pt idx="8">
                  <c:v>6615</c:v>
                </c:pt>
                <c:pt idx="9">
                  <c:v>6584</c:v>
                </c:pt>
                <c:pt idx="10">
                  <c:v>6950</c:v>
                </c:pt>
                <c:pt idx="11">
                  <c:v>6359</c:v>
                </c:pt>
                <c:pt idx="12">
                  <c:v>6737</c:v>
                </c:pt>
              </c:numCache>
            </c:numRef>
          </c:val>
          <c:smooth val="0"/>
          <c:extLst>
            <c:ext xmlns:c16="http://schemas.microsoft.com/office/drawing/2014/chart" uri="{C3380CC4-5D6E-409C-BE32-E72D297353CC}">
              <c16:uniqueId val="{00000005-2C1D-476E-8212-475E02A47D99}"/>
            </c:ext>
          </c:extLst>
        </c:ser>
        <c:ser>
          <c:idx val="1"/>
          <c:order val="1"/>
          <c:tx>
            <c:strRef>
              <c:f>'(Hidden) Tables for Charts'!$S$5:$S$6</c:f>
              <c:strCache>
                <c:ptCount val="1"/>
                <c:pt idx="0">
                  <c:v>BETTING</c:v>
                </c:pt>
              </c:strCache>
            </c:strRef>
          </c:tx>
          <c:spPr>
            <a:ln w="28575" cap="rnd">
              <a:solidFill>
                <a:schemeClr val="accent2"/>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'(Hidden) Tables for Charts'!$Q$7:$Q$20</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Charts'!$S$7:$S$20</c:f>
              <c:numCache>
                <c:formatCode>"$"#,##0</c:formatCode>
                <c:ptCount val="13"/>
                <c:pt idx="0">
                  <c:v>671</c:v>
                </c:pt>
                <c:pt idx="1">
                  <c:v>664</c:v>
                </c:pt>
                <c:pt idx="2">
                  <c:v>881</c:v>
                </c:pt>
                <c:pt idx="3">
                  <c:v>1057</c:v>
                </c:pt>
                <c:pt idx="4">
                  <c:v>1187</c:v>
                </c:pt>
                <c:pt idx="5">
                  <c:v>1134</c:v>
                </c:pt>
                <c:pt idx="6">
                  <c:v>1183</c:v>
                </c:pt>
                <c:pt idx="7">
                  <c:v>931</c:v>
                </c:pt>
                <c:pt idx="8">
                  <c:v>1186</c:v>
                </c:pt>
                <c:pt idx="9">
                  <c:v>1067</c:v>
                </c:pt>
                <c:pt idx="10">
                  <c:v>972</c:v>
                </c:pt>
                <c:pt idx="11">
                  <c:v>768</c:v>
                </c:pt>
                <c:pt idx="12">
                  <c:v>688</c:v>
                </c:pt>
              </c:numCache>
            </c:numRef>
          </c:val>
          <c:smooth val="0"/>
          <c:extLst>
            <c:ext xmlns:c16="http://schemas.microsoft.com/office/drawing/2014/chart" uri="{C3380CC4-5D6E-409C-BE32-E72D297353CC}">
              <c16:uniqueId val="{00000003-4001-4991-8C0E-2E0226F8B51C}"/>
            </c:ext>
          </c:extLst>
        </c:ser>
        <c:ser>
          <c:idx val="2"/>
          <c:order val="2"/>
          <c:tx>
            <c:strRef>
              <c:f>'(Hidden) Tables for Charts'!$T$5:$T$6</c:f>
              <c:strCache>
                <c:ptCount val="1"/>
                <c:pt idx="0">
                  <c:v>P2P POKER</c:v>
                </c:pt>
              </c:strCache>
            </c:strRef>
          </c:tx>
          <c:spPr>
            <a:ln w="28575" cap="rnd">
              <a:solidFill>
                <a:schemeClr val="accent3"/>
              </a:solidFill>
              <a:round/>
            </a:ln>
            <a:effectLst/>
          </c:spPr>
          <c:marker>
            <c:symbol val="circle"/>
            <c:size val="5"/>
          </c:marker>
          <c:dLbls>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'(Hidden) Tables for Charts'!$Q$7:$Q$20</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Charts'!$T$7:$T$20</c:f>
              <c:numCache>
                <c:formatCode>"$"#,##0</c:formatCode>
                <c:ptCount val="13"/>
                <c:pt idx="0">
                  <c:v>135</c:v>
                </c:pt>
                <c:pt idx="1">
                  <c:v>137</c:v>
                </c:pt>
                <c:pt idx="2">
                  <c:v>145</c:v>
                </c:pt>
                <c:pt idx="3">
                  <c:v>142</c:v>
                </c:pt>
                <c:pt idx="4">
                  <c:v>135</c:v>
                </c:pt>
                <c:pt idx="5">
                  <c:v>141</c:v>
                </c:pt>
                <c:pt idx="6">
                  <c:v>146</c:v>
                </c:pt>
                <c:pt idx="7">
                  <c:v>130</c:v>
                </c:pt>
                <c:pt idx="8">
                  <c:v>148</c:v>
                </c:pt>
                <c:pt idx="9">
                  <c:v>144</c:v>
                </c:pt>
                <c:pt idx="10">
                  <c:v>144</c:v>
                </c:pt>
                <c:pt idx="11">
                  <c:v>132</c:v>
                </c:pt>
                <c:pt idx="12">
                  <c:v>139</c:v>
                </c:pt>
              </c:numCache>
            </c:numRef>
          </c:val>
          <c:smooth val="0"/>
          <c:extLst>
            <c:ext xmlns:c16="http://schemas.microsoft.com/office/drawing/2014/chart" uri="{C3380CC4-5D6E-409C-BE32-E72D297353CC}">
              <c16:uniqueId val="{00000004-4001-4991-8C0E-2E0226F8B51C}"/>
            </c:ext>
          </c:extLst>
        </c:ser>
        <c:dLbls>
          <c:dLblPos val="t"/>
          <c:showLegendKey val="0"/>
          <c:showVal val="1"/>
          <c:showCatName val="0"/>
          <c:showSerName val="0"/>
          <c:showPercent val="0"/>
          <c:showBubbleSize val="0"/>
        </c:dLbls>
        <c:marker val="1"/>
        <c:smooth val="0"/>
        <c:axId val="989703151"/>
        <c:axId val="989702671"/>
      </c:lineChart>
      <c:catAx>
        <c:axId val="98970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2671"/>
        <c:crosses val="autoZero"/>
        <c:auto val="1"/>
        <c:lblAlgn val="ctr"/>
        <c:lblOffset val="100"/>
        <c:noMultiLvlLbl val="0"/>
      </c:catAx>
      <c:valAx>
        <c:axId val="98970267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Cash Wagers ($M)</a:t>
                </a:r>
              </a:p>
            </c:rich>
          </c:tx>
          <c:layout>
            <c:manualLayout>
              <c:xMode val="edge"/>
              <c:yMode val="edge"/>
              <c:x val="2.0185380116959063E-2"/>
              <c:y val="0.33880303030303038"/>
            </c:manualLayout>
          </c:layout>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3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July.xlsx](Hidden) Tables for Charts!PivotTable13</c:name>
    <c:fmtId val="6"/>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Monthly Market Share </a:t>
            </a:r>
            <a:r>
              <a:rPr lang="en-US" baseline="0"/>
              <a:t>% </a:t>
            </a:r>
            <a:r>
              <a:rPr lang="en-US"/>
              <a:t>of Cash Wagers by Product Category</a:t>
            </a:r>
            <a:endParaRPr lang="en-CA"/>
          </a:p>
        </c:rich>
      </c:tx>
      <c:layout>
        <c:manualLayout>
          <c:xMode val="edge"/>
          <c:yMode val="edge"/>
          <c:x val="0.15876169590643274"/>
          <c:y val="1.92424242424242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CA"/>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Charts'!$X$5:$X$6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Charts'!$X$7:$X$19</c:f>
              <c:numCache>
                <c:formatCode>0%</c:formatCode>
                <c:ptCount val="13"/>
                <c:pt idx="0">
                  <c:v>0.87</c:v>
                </c:pt>
                <c:pt idx="1">
                  <c:v>0.87</c:v>
                </c:pt>
                <c:pt idx="2">
                  <c:v>0.84</c:v>
                </c:pt>
                <c:pt idx="3">
                  <c:v>0.84</c:v>
                </c:pt>
                <c:pt idx="4">
                  <c:v>0.82</c:v>
                </c:pt>
                <c:pt idx="5">
                  <c:v>0.84</c:v>
                </c:pt>
                <c:pt idx="6">
                  <c:v>0.83</c:v>
                </c:pt>
                <c:pt idx="7">
                  <c:v>0.85</c:v>
                </c:pt>
                <c:pt idx="8">
                  <c:v>0.83</c:v>
                </c:pt>
                <c:pt idx="9">
                  <c:v>0.84</c:v>
                </c:pt>
                <c:pt idx="10">
                  <c:v>0.86</c:v>
                </c:pt>
                <c:pt idx="11">
                  <c:v>0.88</c:v>
                </c:pt>
                <c:pt idx="12">
                  <c:v>0.89</c:v>
                </c:pt>
              </c:numCache>
            </c:numRef>
          </c:val>
          <c:smooth val="0"/>
          <c:extLst>
            <c:ext xmlns:c16="http://schemas.microsoft.com/office/drawing/2014/chart" uri="{C3380CC4-5D6E-409C-BE32-E72D297353CC}">
              <c16:uniqueId val="{00000000-0DF6-4B9B-B713-EF7A79BAD0B6}"/>
            </c:ext>
          </c:extLst>
        </c:ser>
        <c:ser>
          <c:idx val="1"/>
          <c:order val="1"/>
          <c:tx>
            <c:strRef>
              <c:f>'(Hidden) Tables for Charts'!$Y$5:$Y$6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Charts'!$Y$7:$Y$19</c:f>
              <c:numCache>
                <c:formatCode>0%</c:formatCode>
                <c:ptCount val="13"/>
                <c:pt idx="0">
                  <c:v>0.11</c:v>
                </c:pt>
                <c:pt idx="1">
                  <c:v>0.11</c:v>
                </c:pt>
                <c:pt idx="2">
                  <c:v>0.13</c:v>
                </c:pt>
                <c:pt idx="3">
                  <c:v>0.14000000000000001</c:v>
                </c:pt>
                <c:pt idx="4">
                  <c:v>0.16</c:v>
                </c:pt>
                <c:pt idx="5">
                  <c:v>0.15</c:v>
                </c:pt>
                <c:pt idx="6">
                  <c:v>0.15</c:v>
                </c:pt>
                <c:pt idx="7">
                  <c:v>0.13</c:v>
                </c:pt>
                <c:pt idx="8">
                  <c:v>0.15</c:v>
                </c:pt>
                <c:pt idx="9">
                  <c:v>0.14000000000000001</c:v>
                </c:pt>
                <c:pt idx="10">
                  <c:v>0.12</c:v>
                </c:pt>
                <c:pt idx="11">
                  <c:v>0.11</c:v>
                </c:pt>
                <c:pt idx="12">
                  <c:v>0.09</c:v>
                </c:pt>
              </c:numCache>
            </c:numRef>
          </c:val>
          <c:smooth val="0"/>
          <c:extLst>
            <c:ext xmlns:c16="http://schemas.microsoft.com/office/drawing/2014/chart" uri="{C3380CC4-5D6E-409C-BE32-E72D297353CC}">
              <c16:uniqueId val="{00000001-0DF6-4B9B-B713-EF7A79BAD0B6}"/>
            </c:ext>
          </c:extLst>
        </c:ser>
        <c:ser>
          <c:idx val="2"/>
          <c:order val="2"/>
          <c:tx>
            <c:strRef>
              <c:f>'(Hidden) Tables for Charts'!$Z$5:$Z$6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Charts'!$Z$7:$Z$19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0DF6-4B9B-B713-EF7A79BAD0B6}"/>
            </c:ext>
          </c:extLst>
        </c:ser>
        <c:dLbls>
          <c:dLblPos val="t"/>
          <c:showLegendKey val="0"/>
          <c:showVal val="1"/>
          <c:showCatName val="0"/>
          <c:showSerName val="0"/>
          <c:showPercent val="0"/>
          <c:showBubbleSize val="0"/>
        </c:dLbls>
        <c:marker val="1"/>
        <c:smooth val="0"/>
        <c:axId val="149053983"/>
        <c:axId val="527484032"/>
      </c:lineChart>
      <c:catAx>
        <c:axId val="14905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7484032"/>
        <c:crosses val="autoZero"/>
        <c:auto val="1"/>
        <c:lblAlgn val="ctr"/>
        <c:lblOffset val="100"/>
        <c:noMultiLvlLbl val="0"/>
      </c:catAx>
      <c:valAx>
        <c:axId val="52748403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0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July.xlsx](Hidden) Tables for Charts!PivotTable5</c:name>
    <c:fmtId val="49"/>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Charts'!$AC$5:$AC$6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Charts'!$AC$7:$AC$20</c:f>
              <c:numCache>
                <c:formatCode>"$"#,##0</c:formatCode>
                <c:ptCount val="13"/>
                <c:pt idx="0">
                  <c:v>183.6</c:v>
                </c:pt>
                <c:pt idx="1">
                  <c:v>185.5</c:v>
                </c:pt>
                <c:pt idx="2">
                  <c:v>196.7</c:v>
                </c:pt>
                <c:pt idx="3">
                  <c:v>212.4</c:v>
                </c:pt>
                <c:pt idx="4">
                  <c:v>207.6</c:v>
                </c:pt>
                <c:pt idx="5">
                  <c:v>224.6</c:v>
                </c:pt>
                <c:pt idx="6">
                  <c:v>231</c:v>
                </c:pt>
                <c:pt idx="7">
                  <c:v>214</c:v>
                </c:pt>
                <c:pt idx="8">
                  <c:v>241.7</c:v>
                </c:pt>
                <c:pt idx="9">
                  <c:v>242.8</c:v>
                </c:pt>
                <c:pt idx="10">
                  <c:v>259.8</c:v>
                </c:pt>
                <c:pt idx="11">
                  <c:v>243</c:v>
                </c:pt>
                <c:pt idx="12">
                  <c:v>252.3</c:v>
                </c:pt>
              </c:numCache>
            </c:numRef>
          </c:val>
          <c:smooth val="0"/>
          <c:extLst>
            <c:ext xmlns:c16="http://schemas.microsoft.com/office/drawing/2014/chart" uri="{C3380CC4-5D6E-409C-BE32-E72D297353CC}">
              <c16:uniqueId val="{00000000-EC98-4FF0-83F4-113F1458527F}"/>
            </c:ext>
          </c:extLst>
        </c:ser>
        <c:ser>
          <c:idx val="1"/>
          <c:order val="1"/>
          <c:tx>
            <c:strRef>
              <c:f>'(Hidden) Tables for Charts'!$AD$5:$AD$6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Charts'!$AD$7:$AD$20</c:f>
              <c:numCache>
                <c:formatCode>"$"#,##0</c:formatCode>
                <c:ptCount val="13"/>
                <c:pt idx="0">
                  <c:v>53.4</c:v>
                </c:pt>
                <c:pt idx="1">
                  <c:v>46.9</c:v>
                </c:pt>
                <c:pt idx="2">
                  <c:v>71.900000000000006</c:v>
                </c:pt>
                <c:pt idx="3">
                  <c:v>48.4</c:v>
                </c:pt>
                <c:pt idx="4">
                  <c:v>78.900000000000006</c:v>
                </c:pt>
                <c:pt idx="5">
                  <c:v>39.5</c:v>
                </c:pt>
                <c:pt idx="6">
                  <c:v>91.9</c:v>
                </c:pt>
                <c:pt idx="7">
                  <c:v>61.5</c:v>
                </c:pt>
                <c:pt idx="8">
                  <c:v>47.7</c:v>
                </c:pt>
                <c:pt idx="9">
                  <c:v>64.5</c:v>
                </c:pt>
                <c:pt idx="10">
                  <c:v>71.8</c:v>
                </c:pt>
                <c:pt idx="11">
                  <c:v>58.4</c:v>
                </c:pt>
                <c:pt idx="12">
                  <c:v>52.7</c:v>
                </c:pt>
              </c:numCache>
            </c:numRef>
          </c:val>
          <c:smooth val="0"/>
          <c:extLst>
            <c:ext xmlns:c16="http://schemas.microsoft.com/office/drawing/2014/chart" uri="{C3380CC4-5D6E-409C-BE32-E72D297353CC}">
              <c16:uniqueId val="{00000003-C8BE-42A6-8DA9-450115EFD8D3}"/>
            </c:ext>
          </c:extLst>
        </c:ser>
        <c:ser>
          <c:idx val="2"/>
          <c:order val="2"/>
          <c:tx>
            <c:strRef>
              <c:f>'(Hidden) Tables for Charts'!$AE$5:$AE$6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Charts'!$AE$7:$AE$20</c:f>
              <c:numCache>
                <c:formatCode>"$"#,##0.0</c:formatCode>
                <c:ptCount val="13"/>
                <c:pt idx="0">
                  <c:v>5.5</c:v>
                </c:pt>
                <c:pt idx="1">
                  <c:v>5.9</c:v>
                </c:pt>
                <c:pt idx="2">
                  <c:v>5.9</c:v>
                </c:pt>
                <c:pt idx="3">
                  <c:v>5.3</c:v>
                </c:pt>
                <c:pt idx="4">
                  <c:v>5.0999999999999996</c:v>
                </c:pt>
                <c:pt idx="5">
                  <c:v>5.6</c:v>
                </c:pt>
                <c:pt idx="6">
                  <c:v>5.6</c:v>
                </c:pt>
                <c:pt idx="7">
                  <c:v>4.8</c:v>
                </c:pt>
                <c:pt idx="8">
                  <c:v>6.7</c:v>
                </c:pt>
                <c:pt idx="9">
                  <c:v>5.9</c:v>
                </c:pt>
                <c:pt idx="10">
                  <c:v>6.3</c:v>
                </c:pt>
                <c:pt idx="11">
                  <c:v>5.4</c:v>
                </c:pt>
                <c:pt idx="12">
                  <c:v>5.9</c:v>
                </c:pt>
              </c:numCache>
            </c:numRef>
          </c:val>
          <c:smooth val="0"/>
          <c:extLst>
            <c:ext xmlns:c16="http://schemas.microsoft.com/office/drawing/2014/chart" uri="{C3380CC4-5D6E-409C-BE32-E72D297353CC}">
              <c16:uniqueId val="{00000004-C8BE-42A6-8DA9-450115EFD8D3}"/>
            </c:ext>
          </c:extLst>
        </c:ser>
        <c:dLbls>
          <c:dLblPos val="t"/>
          <c:showLegendKey val="0"/>
          <c:showVal val="1"/>
          <c:showCatName val="0"/>
          <c:showSerName val="0"/>
          <c:showPercent val="0"/>
          <c:showBubbleSize val="0"/>
        </c:dLbls>
        <c:marker val="1"/>
        <c:smooth val="0"/>
        <c:axId val="158868591"/>
        <c:axId val="158867631"/>
      </c:lineChart>
      <c:catAx>
        <c:axId val="158868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7631"/>
        <c:crosses val="autoZero"/>
        <c:auto val="1"/>
        <c:lblAlgn val="ctr"/>
        <c:lblOffset val="100"/>
        <c:noMultiLvlLbl val="0"/>
      </c:catAx>
      <c:valAx>
        <c:axId val="15886763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July.xlsx](Hidden) Tables for Charts!PivotTable6</c:name>
    <c:fmtId val="21"/>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Market Share % of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Charts'!$AI$5:$AI$6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Charts'!$AI$7:$AI$19</c:f>
              <c:numCache>
                <c:formatCode>0%</c:formatCode>
                <c:ptCount val="13"/>
                <c:pt idx="0">
                  <c:v>0.76</c:v>
                </c:pt>
                <c:pt idx="1">
                  <c:v>0.78</c:v>
                </c:pt>
                <c:pt idx="2">
                  <c:v>0.72</c:v>
                </c:pt>
                <c:pt idx="3">
                  <c:v>0.8</c:v>
                </c:pt>
                <c:pt idx="4">
                  <c:v>0.71</c:v>
                </c:pt>
                <c:pt idx="5">
                  <c:v>0.83</c:v>
                </c:pt>
                <c:pt idx="6">
                  <c:v>0.7</c:v>
                </c:pt>
                <c:pt idx="7">
                  <c:v>0.76</c:v>
                </c:pt>
                <c:pt idx="8">
                  <c:v>0.82</c:v>
                </c:pt>
                <c:pt idx="9">
                  <c:v>0.78</c:v>
                </c:pt>
                <c:pt idx="10">
                  <c:v>0.77</c:v>
                </c:pt>
                <c:pt idx="11">
                  <c:v>0.79</c:v>
                </c:pt>
                <c:pt idx="12">
                  <c:v>0.81</c:v>
                </c:pt>
              </c:numCache>
            </c:numRef>
          </c:val>
          <c:smooth val="0"/>
          <c:extLst>
            <c:ext xmlns:c16="http://schemas.microsoft.com/office/drawing/2014/chart" uri="{C3380CC4-5D6E-409C-BE32-E72D297353CC}">
              <c16:uniqueId val="{00000000-FE99-4AD8-B888-CD867D438308}"/>
            </c:ext>
          </c:extLst>
        </c:ser>
        <c:ser>
          <c:idx val="1"/>
          <c:order val="1"/>
          <c:tx>
            <c:strRef>
              <c:f>'(Hidden) Tables for Charts'!$AJ$5:$AJ$6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Charts'!$AJ$7:$AJ$19</c:f>
              <c:numCache>
                <c:formatCode>0%</c:formatCode>
                <c:ptCount val="13"/>
                <c:pt idx="0">
                  <c:v>0.22</c:v>
                </c:pt>
                <c:pt idx="1">
                  <c:v>0.2</c:v>
                </c:pt>
                <c:pt idx="2">
                  <c:v>0.26</c:v>
                </c:pt>
                <c:pt idx="3">
                  <c:v>0.18</c:v>
                </c:pt>
                <c:pt idx="4">
                  <c:v>0.27</c:v>
                </c:pt>
                <c:pt idx="5">
                  <c:v>0.15</c:v>
                </c:pt>
                <c:pt idx="6">
                  <c:v>0.28000000000000003</c:v>
                </c:pt>
                <c:pt idx="7">
                  <c:v>0.22</c:v>
                </c:pt>
                <c:pt idx="8">
                  <c:v>0.16</c:v>
                </c:pt>
                <c:pt idx="9">
                  <c:v>0.21</c:v>
                </c:pt>
                <c:pt idx="10">
                  <c:v>0.21</c:v>
                </c:pt>
                <c:pt idx="11">
                  <c:v>0.19</c:v>
                </c:pt>
                <c:pt idx="12">
                  <c:v>0.17</c:v>
                </c:pt>
              </c:numCache>
            </c:numRef>
          </c:val>
          <c:smooth val="0"/>
          <c:extLst>
            <c:ext xmlns:c16="http://schemas.microsoft.com/office/drawing/2014/chart" uri="{C3380CC4-5D6E-409C-BE32-E72D297353CC}">
              <c16:uniqueId val="{00000001-FE99-4AD8-B888-CD867D438308}"/>
            </c:ext>
          </c:extLst>
        </c:ser>
        <c:ser>
          <c:idx val="2"/>
          <c:order val="2"/>
          <c:tx>
            <c:strRef>
              <c:f>'(Hidden) Tables for Charts'!$AK$5:$AK$6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2024-07</c:v>
                </c:pt>
                <c:pt idx="1">
                  <c:v>2024-08</c:v>
                </c:pt>
                <c:pt idx="2">
                  <c:v>2024-09</c:v>
                </c:pt>
                <c:pt idx="3">
                  <c:v>2024-10</c:v>
                </c:pt>
                <c:pt idx="4">
                  <c:v>2024-11</c:v>
                </c:pt>
                <c:pt idx="5">
                  <c:v>2024-12</c:v>
                </c:pt>
                <c:pt idx="6">
                  <c:v>2025-01</c:v>
                </c:pt>
                <c:pt idx="7">
                  <c:v>2025-02</c:v>
                </c:pt>
                <c:pt idx="8">
                  <c:v>2025-03</c:v>
                </c:pt>
                <c:pt idx="9">
                  <c:v>2025-04</c:v>
                </c:pt>
                <c:pt idx="10">
                  <c:v>2025-05</c:v>
                </c:pt>
                <c:pt idx="11">
                  <c:v>2025-06</c:v>
                </c:pt>
                <c:pt idx="12">
                  <c:v>2025-07</c:v>
                </c:pt>
              </c:strCache>
            </c:strRef>
          </c:cat>
          <c:val>
            <c:numRef>
              <c:f>'(Hidden) Tables for Charts'!$AK$7:$AK$19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FE99-4AD8-B888-CD867D438308}"/>
            </c:ext>
          </c:extLst>
        </c:ser>
        <c:dLbls>
          <c:dLblPos val="t"/>
          <c:showLegendKey val="0"/>
          <c:showVal val="1"/>
          <c:showCatName val="0"/>
          <c:showSerName val="0"/>
          <c:showPercent val="0"/>
          <c:showBubbleSize val="0"/>
        </c:dLbls>
        <c:marker val="1"/>
        <c:smooth val="0"/>
        <c:axId val="1378856623"/>
        <c:axId val="1378856143"/>
      </c:lineChart>
      <c:catAx>
        <c:axId val="13788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143"/>
        <c:crosses val="autoZero"/>
        <c:auto val="1"/>
        <c:lblAlgn val="ctr"/>
        <c:lblOffset val="100"/>
        <c:noMultiLvlLbl val="0"/>
      </c:catAx>
      <c:valAx>
        <c:axId val="1378856143"/>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1397001</xdr:colOff>
      <xdr:row>1</xdr:row>
      <xdr:rowOff>114097</xdr:rowOff>
    </xdr:to>
    <xdr:pic>
      <xdr:nvPicPr>
        <xdr:cNvPr id="3" name="Picture 2">
          <a:extLst>
            <a:ext uri="{FF2B5EF4-FFF2-40B4-BE49-F238E27FC236}">
              <a16:creationId xmlns:a16="http://schemas.microsoft.com/office/drawing/2014/main" id="{3CE9F33F-BAFC-6C45-88F2-1067EF3605EA}"/>
            </a:ext>
          </a:extLst>
        </xdr:cNvPr>
        <xdr:cNvPicPr>
          <a:picLocks noChangeAspect="1"/>
        </xdr:cNvPicPr>
      </xdr:nvPicPr>
      <xdr:blipFill>
        <a:blip xmlns:r="http://schemas.openxmlformats.org/officeDocument/2006/relationships" r:embed="rId1"/>
        <a:stretch>
          <a:fillRect/>
        </a:stretch>
      </xdr:blipFill>
      <xdr:spPr>
        <a:xfrm>
          <a:off x="0" y="0"/>
          <a:ext cx="1397001" cy="596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19</xdr:row>
      <xdr:rowOff>194309</xdr:rowOff>
    </xdr:from>
    <xdr:to>
      <xdr:col>4</xdr:col>
      <xdr:colOff>961170</xdr:colOff>
      <xdr:row>38</xdr:row>
      <xdr:rowOff>66403</xdr:rowOff>
    </xdr:to>
    <xdr:graphicFrame macro="">
      <xdr:nvGraphicFramePr>
        <xdr:cNvPr id="3" name="Chart 3">
          <a:extLst>
            <a:ext uri="{FF2B5EF4-FFF2-40B4-BE49-F238E27FC236}">
              <a16:creationId xmlns:a16="http://schemas.microsoft.com/office/drawing/2014/main" id="{35EA2C3C-A4E7-4777-BA18-1A8270362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1019403</xdr:colOff>
      <xdr:row>19</xdr:row>
      <xdr:rowOff>190500</xdr:rowOff>
    </xdr:from>
    <xdr:to>
      <xdr:col>13</xdr:col>
      <xdr:colOff>1083991</xdr:colOff>
      <xdr:row>38</xdr:row>
      <xdr:rowOff>68309</xdr:rowOff>
    </xdr:to>
    <xdr:graphicFrame macro="">
      <xdr:nvGraphicFramePr>
        <xdr:cNvPr id="8" name="Chart 1">
          <a:extLst>
            <a:ext uri="{FF2B5EF4-FFF2-40B4-BE49-F238E27FC236}">
              <a16:creationId xmlns:a16="http://schemas.microsoft.com/office/drawing/2014/main" id="{5342E40C-9905-499F-ADDE-0D5301426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2</xdr:row>
      <xdr:rowOff>65246</xdr:rowOff>
    </xdr:from>
    <xdr:to>
      <xdr:col>12</xdr:col>
      <xdr:colOff>543974</xdr:colOff>
      <xdr:row>20</xdr:row>
      <xdr:rowOff>116186</xdr:rowOff>
    </xdr:to>
    <xdr:graphicFrame macro="">
      <xdr:nvGraphicFramePr>
        <xdr:cNvPr id="129" name="Chart 4">
          <a:extLst>
            <a:ext uri="{FF2B5EF4-FFF2-40B4-BE49-F238E27FC236}">
              <a16:creationId xmlns:a16="http://schemas.microsoft.com/office/drawing/2014/main" id="{BAC3BBAC-5E83-FCB4-D671-BE47277ECA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21</xdr:row>
      <xdr:rowOff>9525</xdr:rowOff>
    </xdr:from>
    <xdr:to>
      <xdr:col>12</xdr:col>
      <xdr:colOff>540164</xdr:colOff>
      <xdr:row>39</xdr:row>
      <xdr:rowOff>60465</xdr:rowOff>
    </xdr:to>
    <xdr:graphicFrame macro="">
      <xdr:nvGraphicFramePr>
        <xdr:cNvPr id="132" name="Chart 1">
          <a:extLst>
            <a:ext uri="{FF2B5EF4-FFF2-40B4-BE49-F238E27FC236}">
              <a16:creationId xmlns:a16="http://schemas.microsoft.com/office/drawing/2014/main" id="{CD63EDF7-2699-4CD1-9223-0CEDBBD71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2</xdr:row>
      <xdr:rowOff>70485</xdr:rowOff>
    </xdr:from>
    <xdr:to>
      <xdr:col>2</xdr:col>
      <xdr:colOff>495935</xdr:colOff>
      <xdr:row>8</xdr:row>
      <xdr:rowOff>65405</xdr:rowOff>
    </xdr:to>
    <mc:AlternateContent xmlns:mc="http://schemas.openxmlformats.org/markup-compatibility/2006" xmlns:a14="http://schemas.microsoft.com/office/drawing/2010/main">
      <mc:Choice Requires="a14">
        <xdr:graphicFrame macro="">
          <xdr:nvGraphicFramePr>
            <xdr:cNvPr id="146" name="ProductCategory 1">
              <a:extLst>
                <a:ext uri="{FF2B5EF4-FFF2-40B4-BE49-F238E27FC236}">
                  <a16:creationId xmlns:a16="http://schemas.microsoft.com/office/drawing/2014/main" id="{C0B0B3E5-57AC-6926-A7DE-B73DC211AD88}"/>
                </a:ext>
              </a:extLst>
            </xdr:cNvPr>
            <xdr:cNvGraphicFramePr/>
          </xdr:nvGraphicFramePr>
          <xdr:xfrm>
            <a:off x="0" y="0"/>
            <a:ext cx="0" cy="0"/>
          </xdr:xfrm>
          <a:graphic>
            <a:graphicData uri="http://schemas.microsoft.com/office/drawing/2010/slicer">
              <sle:slicer xmlns:sle="http://schemas.microsoft.com/office/drawing/2010/slicer" name="ProductCategory 1"/>
            </a:graphicData>
          </a:graphic>
        </xdr:graphicFrame>
      </mc:Choice>
      <mc:Fallback xmlns="">
        <xdr:sp macro="" textlink="">
          <xdr:nvSpPr>
            <xdr:cNvPr id="0" name=""/>
            <xdr:cNvSpPr>
              <a:spLocks noTextEdit="1"/>
            </xdr:cNvSpPr>
          </xdr:nvSpPr>
          <xdr:spPr>
            <a:xfrm>
              <a:off x="182880" y="561975"/>
              <a:ext cx="1760220" cy="137350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179070</xdr:colOff>
      <xdr:row>9</xdr:row>
      <xdr:rowOff>49530</xdr:rowOff>
    </xdr:from>
    <xdr:to>
      <xdr:col>2</xdr:col>
      <xdr:colOff>426720</xdr:colOff>
      <xdr:row>30</xdr:row>
      <xdr:rowOff>7620</xdr:rowOff>
    </xdr:to>
    <mc:AlternateContent xmlns:mc="http://schemas.openxmlformats.org/markup-compatibility/2006" xmlns:a14="http://schemas.microsoft.com/office/drawing/2010/main">
      <mc:Choice Requires="a14">
        <xdr:graphicFrame macro="">
          <xdr:nvGraphicFramePr>
            <xdr:cNvPr id="5" name="YearMonth 1">
              <a:extLst>
                <a:ext uri="{FF2B5EF4-FFF2-40B4-BE49-F238E27FC236}">
                  <a16:creationId xmlns:a16="http://schemas.microsoft.com/office/drawing/2014/main" id="{2B3B6266-AB6E-174A-31E2-B1BD322D3BFA}"/>
                </a:ext>
              </a:extLst>
            </xdr:cNvPr>
            <xdr:cNvGraphicFramePr/>
          </xdr:nvGraphicFramePr>
          <xdr:xfrm>
            <a:off x="0" y="0"/>
            <a:ext cx="0" cy="0"/>
          </xdr:xfrm>
          <a:graphic>
            <a:graphicData uri="http://schemas.microsoft.com/office/drawing/2010/slicer">
              <sle:slicer xmlns:sle="http://schemas.microsoft.com/office/drawing/2010/slicer" name="YearMonth 1"/>
            </a:graphicData>
          </a:graphic>
        </xdr:graphicFrame>
      </mc:Choice>
      <mc:Fallback xmlns="">
        <xdr:sp macro="" textlink="">
          <xdr:nvSpPr>
            <xdr:cNvPr id="0" name=""/>
            <xdr:cNvSpPr>
              <a:spLocks noTextEdit="1"/>
            </xdr:cNvSpPr>
          </xdr:nvSpPr>
          <xdr:spPr>
            <a:xfrm>
              <a:off x="179070" y="1750694"/>
              <a:ext cx="1748790" cy="378904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621030</xdr:colOff>
      <xdr:row>2</xdr:row>
      <xdr:rowOff>65246</xdr:rowOff>
    </xdr:from>
    <xdr:to>
      <xdr:col>19</xdr:col>
      <xdr:colOff>488730</xdr:colOff>
      <xdr:row>20</xdr:row>
      <xdr:rowOff>116186</xdr:rowOff>
    </xdr:to>
    <xdr:graphicFrame macro="">
      <xdr:nvGraphicFramePr>
        <xdr:cNvPr id="133" name="Chart 6">
          <a:extLst>
            <a:ext uri="{FF2B5EF4-FFF2-40B4-BE49-F238E27FC236}">
              <a16:creationId xmlns:a16="http://schemas.microsoft.com/office/drawing/2014/main" i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628650</xdr:colOff>
      <xdr:row>21</xdr:row>
      <xdr:rowOff>9525</xdr:rowOff>
    </xdr:from>
    <xdr:to>
      <xdr:col>19</xdr:col>
      <xdr:colOff>496350</xdr:colOff>
      <xdr:row>39</xdr:row>
      <xdr:rowOff>60465</xdr:rowOff>
    </xdr:to>
    <xdr:graphicFrame macro="">
      <xdr:nvGraphicFramePr>
        <xdr:cNvPr id="134" name="Chart 7">
          <a:extLst>
            <a:ext uri="{FF2B5EF4-FFF2-40B4-BE49-F238E27FC236}">
              <a16:creationId xmlns:a16="http://schemas.microsoft.com/office/drawing/2014/main" id="{53AC3EF3-E355-4C29-9D2D-888179FCEB06}"/>
            </a:ext>
            <a:ext uri="{147F2762-F138-4A5C-976F-8EAC2B608ADB}">
              <a16:predDERef xmlns:a16="http://schemas.microsoft.com/office/drawing/2014/main" pre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xdr:colOff>
      <xdr:row>3</xdr:row>
      <xdr:rowOff>209550</xdr:rowOff>
    </xdr:from>
    <xdr:to>
      <xdr:col>2</xdr:col>
      <xdr:colOff>514350</xdr:colOff>
      <xdr:row>34</xdr:row>
      <xdr:rowOff>76200</xdr:rowOff>
    </xdr:to>
    <mc:AlternateContent xmlns:mc="http://schemas.openxmlformats.org/markup-compatibility/2006" xmlns:a14="http://schemas.microsoft.com/office/drawing/2010/main">
      <mc:Choice Requires="a14">
        <xdr:graphicFrame macro="">
          <xdr:nvGraphicFramePr>
            <xdr:cNvPr id="2" name="YearMonth">
              <a:extLst>
                <a:ext uri="{FF2B5EF4-FFF2-40B4-BE49-F238E27FC236}">
                  <a16:creationId xmlns:a16="http://schemas.microsoft.com/office/drawing/2014/main" id="{30819A1E-145D-433F-84A6-53B17359D84D}"/>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6210" y="1135380"/>
              <a:ext cx="1760220" cy="659511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1002030</xdr:colOff>
      <xdr:row>4</xdr:row>
      <xdr:rowOff>19050</xdr:rowOff>
    </xdr:from>
    <xdr:to>
      <xdr:col>14</xdr:col>
      <xdr:colOff>670560</xdr:colOff>
      <xdr:row>7</xdr:row>
      <xdr:rowOff>26670</xdr:rowOff>
    </xdr:to>
    <xdr:sp macro="" textlink="">
      <xdr:nvSpPr>
        <xdr:cNvPr id="9" name="TextBox 2">
          <a:extLst>
            <a:ext uri="{FF2B5EF4-FFF2-40B4-BE49-F238E27FC236}">
              <a16:creationId xmlns:a16="http://schemas.microsoft.com/office/drawing/2014/main" id="{F89E3969-45C3-0DAD-5F84-1D9A7769A6E7}"/>
            </a:ext>
          </a:extLst>
        </xdr:cNvPr>
        <xdr:cNvSpPr txBox="1"/>
      </xdr:nvSpPr>
      <xdr:spPr>
        <a:xfrm>
          <a:off x="10351770" y="453390"/>
          <a:ext cx="2080260" cy="65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find this slicer on the '(Summary) Product Trends' tab.</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889.460053356481" createdVersion="8" refreshedVersion="8" minRefreshableVersion="3" recordCount="120" xr:uid="{73F72450-F431-4B67-9A25-ED2E155FBDEB}">
  <cacheSource type="worksheet">
    <worksheetSource name="Data__Product_Monthly_Stats"/>
  </cacheSource>
  <cacheFields count="9">
    <cacheField name="FiscalYearQuarter" numFmtId="0">
      <sharedItems/>
    </cacheField>
    <cacheField name="YearMonth" numFmtId="0">
      <sharedItems count="40">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2025-05"/>
        <s v="2025-06"/>
        <s v="2025-07"/>
      </sharedItems>
    </cacheField>
    <cacheField name="ProductCategory" numFmtId="0">
      <sharedItems count="3">
        <s v="CASINO"/>
        <s v="BETTING"/>
        <s v="P2P POKER"/>
      </sharedItems>
    </cacheField>
    <cacheField name="CashWagers(M)" numFmtId="167">
      <sharedItems containsSemiMixedTypes="0" containsString="0" containsNumber="1" containsInteger="1" minValue="17" maxValue="6950"/>
    </cacheField>
    <cacheField name="CashWagersMoM%" numFmtId="9">
      <sharedItems containsString="0" containsBlank="1" containsNumber="1" minValue="-0.21" maxValue="1.78"/>
    </cacheField>
    <cacheField name="CashWagersMarketShare%" numFmtId="9">
      <sharedItems containsSemiMixedTypes="0" containsString="0" containsNumber="1" minValue="0.02" maxValue="0.89"/>
    </cacheField>
    <cacheField name="NAGGR(M)" numFmtId="168">
      <sharedItems containsSemiMixedTypes="0" containsString="0" containsNumber="1" minValue="1" maxValue="259.8"/>
    </cacheField>
    <cacheField name="NAGGRMoM%" numFmtId="9">
      <sharedItems containsString="0" containsBlank="1" containsNumber="1" minValue="-0.55000000000000004" maxValue="1.33"/>
    </cacheField>
    <cacheField name="NAGGRMarketShare%" numFmtId="9">
      <sharedItems containsSemiMixedTypes="0" containsString="0" containsNumber="1" minValue="0.02" maxValue="0.83"/>
    </cacheField>
  </cacheFields>
  <extLst>
    <ext xmlns:x14="http://schemas.microsoft.com/office/spreadsheetml/2009/9/main" uri="{725AE2AE-9491-48be-B2B4-4EB974FC3084}">
      <x14:pivotCacheDefinition pivotCacheId="26223094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889.460055671298" createdVersion="8" refreshedVersion="8" minRefreshableVersion="3" recordCount="40" xr:uid="{64E4BA12-588C-4B5C-9F4C-3BA34947872D}">
  <cacheSource type="worksheet">
    <worksheetSource name="Data__Monthly_Stats"/>
  </cacheSource>
  <cacheFields count="10">
    <cacheField name="FiscalYearQuarter" numFmtId="0">
      <sharedItems/>
    </cacheField>
    <cacheField name="YearMonth" numFmtId="0">
      <sharedItems count="40">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2025-04"/>
        <s v="2025-05"/>
        <s v="2025-06"/>
        <s v="2025-07"/>
      </sharedItems>
    </cacheField>
    <cacheField name="CashWagers(M)" numFmtId="167">
      <sharedItems containsSemiMixedTypes="0" containsString="0" containsNumber="1" containsInteger="1" minValue="1079" maxValue="8066"/>
    </cacheField>
    <cacheField name="CashWagersMoM%" numFmtId="9">
      <sharedItems containsString="0" containsBlank="1" containsNumber="1" minValue="-0.1" maxValue="0.36"/>
    </cacheField>
    <cacheField name="NAGGR(M)" numFmtId="168">
      <sharedItems containsSemiMixedTypes="0" containsString="0" containsNumber="1" minValue="43.9" maxValue="338"/>
    </cacheField>
    <cacheField name="NAGGRMoM%" numFmtId="9">
      <sharedItems containsString="0" containsBlank="1" containsNumber="1" minValue="-0.17" maxValue="0.33"/>
    </cacheField>
    <cacheField name="ActivePlayerAccounts(K)" numFmtId="1">
      <sharedItems containsSemiMixedTypes="0" containsString="0" containsNumber="1" containsInteger="1" minValue="274" maxValue="1129"/>
    </cacheField>
    <cacheField name="ActivePlayerAccountsMoM%" numFmtId="9">
      <sharedItems containsString="0" containsBlank="1" containsNumber="1" minValue="-0.13" maxValue="0.44"/>
    </cacheField>
    <cacheField name="ARPPA($)" numFmtId="167">
      <sharedItems containsSemiMixedTypes="0" containsString="0" containsNumber="1" containsInteger="1" minValue="158" maxValue="332"/>
    </cacheField>
    <cacheField name="ARPPAMoM%" numFmtId="9">
      <sharedItems containsString="0" containsBlank="1" containsNumber="1" minValue="-0.18" maxValue="0.32"/>
    </cacheField>
  </cacheFields>
  <extLst>
    <ext xmlns:x14="http://schemas.microsoft.com/office/spreadsheetml/2009/9/main" uri="{725AE2AE-9491-48be-B2B4-4EB974FC3084}">
      <x14:pivotCacheDefinition pivotCacheId="17411250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
  <r>
    <s v="FY22/23-Q1"/>
    <x v="0"/>
    <x v="0"/>
    <n v="715"/>
    <m/>
    <n v="0.66"/>
    <n v="22.2"/>
    <m/>
    <n v="0.5"/>
  </r>
  <r>
    <s v="FY22/23-Q1"/>
    <x v="1"/>
    <x v="0"/>
    <n v="1026"/>
    <n v="0.44"/>
    <n v="0.7"/>
    <n v="35.700000000000003"/>
    <n v="0.61"/>
    <n v="0.62"/>
  </r>
  <r>
    <s v="FY22/23-Q1"/>
    <x v="2"/>
    <x v="0"/>
    <n v="1152"/>
    <n v="0.12"/>
    <n v="0.76"/>
    <n v="38.6"/>
    <n v="0.08"/>
    <n v="0.63"/>
  </r>
  <r>
    <s v="FY22/23-Q2"/>
    <x v="3"/>
    <x v="0"/>
    <n v="1302"/>
    <n v="0.13"/>
    <n v="0.77"/>
    <n v="47.4"/>
    <n v="0.23"/>
    <n v="0.7"/>
  </r>
  <r>
    <s v="FY22/23-Q2"/>
    <x v="4"/>
    <x v="0"/>
    <n v="1542"/>
    <n v="0.18"/>
    <n v="0.78"/>
    <n v="57.6"/>
    <n v="0.21"/>
    <n v="0.65"/>
  </r>
  <r>
    <s v="FY22/23-Q2"/>
    <x v="5"/>
    <x v="0"/>
    <n v="1857"/>
    <n v="0.2"/>
    <n v="0.77"/>
    <n v="68.3"/>
    <n v="0.19"/>
    <n v="0.63"/>
  </r>
  <r>
    <s v="FY22/23-Q3"/>
    <x v="6"/>
    <x v="0"/>
    <n v="2335"/>
    <n v="0.26"/>
    <n v="0.75"/>
    <n v="79.8"/>
    <n v="0.17"/>
    <n v="0.62"/>
  </r>
  <r>
    <s v="FY22/23-Q3"/>
    <x v="7"/>
    <x v="0"/>
    <n v="3062"/>
    <n v="0.31"/>
    <n v="0.78"/>
    <n v="106.8"/>
    <n v="0.34"/>
    <n v="0.62"/>
  </r>
  <r>
    <s v="FY22/23-Q3"/>
    <x v="8"/>
    <x v="0"/>
    <n v="3504"/>
    <n v="0.14000000000000001"/>
    <n v="0.79"/>
    <n v="117.9"/>
    <n v="0.1"/>
    <n v="0.72"/>
  </r>
  <r>
    <s v="FY22/23-Q4"/>
    <x v="9"/>
    <x v="0"/>
    <n v="3649"/>
    <n v="0.04"/>
    <n v="0.79"/>
    <n v="122"/>
    <n v="0.03"/>
    <n v="0.68"/>
  </r>
  <r>
    <s v="FY22/23-Q4"/>
    <x v="10"/>
    <x v="0"/>
    <n v="3501"/>
    <n v="-0.04"/>
    <n v="0.81"/>
    <n v="115.7"/>
    <n v="-0.05"/>
    <n v="0.76"/>
  </r>
  <r>
    <s v="FY22/23-Q4"/>
    <x v="11"/>
    <x v="0"/>
    <n v="3938"/>
    <n v="0.12"/>
    <n v="0.8"/>
    <n v="128.30000000000001"/>
    <n v="0.11"/>
    <n v="0.67"/>
  </r>
  <r>
    <s v="FY23/24-Q1"/>
    <x v="12"/>
    <x v="0"/>
    <n v="3931"/>
    <n v="0"/>
    <n v="0.81"/>
    <n v="133.19999999999999"/>
    <n v="0.04"/>
    <n v="0.7"/>
  </r>
  <r>
    <s v="FY23/24-Q1"/>
    <x v="13"/>
    <x v="0"/>
    <n v="3883"/>
    <n v="-0.01"/>
    <n v="0.83"/>
    <n v="130.30000000000001"/>
    <n v="-0.02"/>
    <n v="0.67"/>
  </r>
  <r>
    <s v="FY23/24-Q1"/>
    <x v="14"/>
    <x v="0"/>
    <n v="3799"/>
    <n v="-0.02"/>
    <n v="0.85"/>
    <n v="129.19999999999999"/>
    <n v="-0.01"/>
    <n v="0.8"/>
  </r>
  <r>
    <s v="FY23/24-Q2"/>
    <x v="15"/>
    <x v="0"/>
    <n v="3882"/>
    <n v="0.02"/>
    <n v="0.85"/>
    <n v="131.1"/>
    <n v="0.01"/>
    <n v="0.77"/>
  </r>
  <r>
    <s v="FY23/24-Q2"/>
    <x v="16"/>
    <x v="0"/>
    <n v="3918"/>
    <n v="0.01"/>
    <n v="0.85"/>
    <n v="132.9"/>
    <n v="0.01"/>
    <n v="0.77"/>
  </r>
  <r>
    <s v="FY23/24-Q2"/>
    <x v="17"/>
    <x v="0"/>
    <n v="4126"/>
    <n v="0.05"/>
    <n v="0.81"/>
    <n v="142.69999999999999"/>
    <n v="7.0000000000000007E-2"/>
    <n v="0.72"/>
  </r>
  <r>
    <s v="FY23/24-Q3"/>
    <x v="18"/>
    <x v="0"/>
    <n v="4442"/>
    <n v="0.08"/>
    <n v="0.8"/>
    <n v="155.80000000000001"/>
    <n v="0.09"/>
    <n v="0.71"/>
  </r>
  <r>
    <s v="FY23/24-Q3"/>
    <x v="19"/>
    <x v="0"/>
    <n v="4429"/>
    <n v="0"/>
    <n v="0.79"/>
    <n v="149.19999999999999"/>
    <n v="-0.04"/>
    <n v="0.7"/>
  </r>
  <r>
    <s v="FY23/24-Q3"/>
    <x v="20"/>
    <x v="0"/>
    <n v="4870"/>
    <n v="0.1"/>
    <n v="0.8"/>
    <n v="165.7"/>
    <n v="0.11"/>
    <n v="0.73"/>
  </r>
  <r>
    <s v="FY23/24-Q4"/>
    <x v="21"/>
    <x v="0"/>
    <n v="4845"/>
    <n v="-0.01"/>
    <n v="0.81"/>
    <n v="165.6"/>
    <n v="0"/>
    <n v="0.69"/>
  </r>
  <r>
    <s v="FY23/24-Q4"/>
    <x v="22"/>
    <x v="0"/>
    <n v="4648"/>
    <n v="-0.04"/>
    <n v="0.83"/>
    <n v="163.80000000000001"/>
    <n v="-0.01"/>
    <n v="0.77"/>
  </r>
  <r>
    <s v="FY23/24-Q4"/>
    <x v="23"/>
    <x v="0"/>
    <n v="5148"/>
    <n v="0.11"/>
    <n v="0.83"/>
    <n v="182.6"/>
    <n v="0.11"/>
    <n v="0.76"/>
  </r>
  <r>
    <s v="FY24/25-Q1"/>
    <x v="24"/>
    <x v="0"/>
    <n v="5090"/>
    <n v="-0.01"/>
    <n v="0.83"/>
    <n v="179.3"/>
    <n v="-0.02"/>
    <n v="0.72"/>
  </r>
  <r>
    <s v="FY24/25-Q1"/>
    <x v="25"/>
    <x v="0"/>
    <n v="5309"/>
    <n v="0.04"/>
    <n v="0.85"/>
    <n v="178.6"/>
    <n v="0"/>
    <n v="0.74"/>
  </r>
  <r>
    <s v="FY24/25-Q1"/>
    <x v="26"/>
    <x v="0"/>
    <n v="5081"/>
    <n v="-0.04"/>
    <n v="0.85"/>
    <n v="171.5"/>
    <n v="-0.04"/>
    <n v="0.72"/>
  </r>
  <r>
    <s v="FY24/25-Q2"/>
    <x v="27"/>
    <x v="0"/>
    <n v="5292"/>
    <n v="0.04"/>
    <n v="0.87"/>
    <n v="183.6"/>
    <n v="7.0000000000000007E-2"/>
    <n v="0.76"/>
  </r>
  <r>
    <s v="FY24/25-Q2"/>
    <x v="28"/>
    <x v="0"/>
    <n v="5245"/>
    <n v="-0.01"/>
    <n v="0.87"/>
    <n v="185.5"/>
    <n v="0.01"/>
    <n v="0.78"/>
  </r>
  <r>
    <s v="FY24/25-Q2"/>
    <x v="29"/>
    <x v="0"/>
    <n v="5509"/>
    <n v="0.05"/>
    <n v="0.84"/>
    <n v="196.7"/>
    <n v="0.06"/>
    <n v="0.72"/>
  </r>
  <r>
    <s v="FY24/25-Q3"/>
    <x v="30"/>
    <x v="0"/>
    <n v="6255"/>
    <n v="0.14000000000000001"/>
    <n v="0.84"/>
    <n v="212.4"/>
    <n v="0.08"/>
    <n v="0.8"/>
  </r>
  <r>
    <s v="FY24/25-Q3"/>
    <x v="31"/>
    <x v="0"/>
    <n v="6140"/>
    <n v="-0.02"/>
    <n v="0.82"/>
    <n v="207.6"/>
    <n v="-0.02"/>
    <n v="0.71"/>
  </r>
  <r>
    <s v="FY24/25-Q3"/>
    <x v="32"/>
    <x v="0"/>
    <n v="6543"/>
    <n v="7.0000000000000007E-2"/>
    <n v="0.84"/>
    <n v="224.6"/>
    <n v="0.08"/>
    <n v="0.83"/>
  </r>
  <r>
    <s v="FY24/25-Q4"/>
    <x v="33"/>
    <x v="0"/>
    <n v="6517"/>
    <n v="0"/>
    <n v="0.83"/>
    <n v="231"/>
    <n v="0.03"/>
    <n v="0.7"/>
  </r>
  <r>
    <s v="FY24/25-Q4"/>
    <x v="34"/>
    <x v="0"/>
    <n v="6067"/>
    <n v="-7.0000000000000007E-2"/>
    <n v="0.85"/>
    <n v="214"/>
    <n v="-7.0000000000000007E-2"/>
    <n v="0.76"/>
  </r>
  <r>
    <s v="FY24/25-Q4"/>
    <x v="35"/>
    <x v="0"/>
    <n v="6615"/>
    <n v="0.09"/>
    <n v="0.83"/>
    <n v="241.7"/>
    <n v="0.13"/>
    <n v="0.82"/>
  </r>
  <r>
    <s v="FY25/26-Q1"/>
    <x v="36"/>
    <x v="0"/>
    <n v="6584"/>
    <n v="0"/>
    <n v="0.84"/>
    <n v="242.8"/>
    <n v="0"/>
    <n v="0.78"/>
  </r>
  <r>
    <s v="FY25/26-Q1"/>
    <x v="37"/>
    <x v="0"/>
    <n v="6950"/>
    <n v="0.06"/>
    <n v="0.86"/>
    <n v="259.8"/>
    <n v="7.0000000000000007E-2"/>
    <n v="0.77"/>
  </r>
  <r>
    <s v="FY25/26-Q1"/>
    <x v="38"/>
    <x v="0"/>
    <n v="6359"/>
    <n v="-0.08"/>
    <n v="0.88"/>
    <n v="243"/>
    <n v="-0.06"/>
    <n v="0.79"/>
  </r>
  <r>
    <s v="FY25/26-Q2"/>
    <x v="39"/>
    <x v="0"/>
    <n v="6737"/>
    <n v="0.06"/>
    <n v="0.89"/>
    <n v="252.3"/>
    <n v="0.04"/>
    <n v="0.81"/>
  </r>
  <r>
    <s v="FY22/23-Q1"/>
    <x v="0"/>
    <x v="1"/>
    <n v="348"/>
    <m/>
    <n v="0.32"/>
    <n v="20.7"/>
    <m/>
    <n v="0.47"/>
  </r>
  <r>
    <s v="FY22/23-Q1"/>
    <x v="1"/>
    <x v="1"/>
    <n v="420"/>
    <n v="0.21"/>
    <n v="0.28999999999999998"/>
    <n v="20.5"/>
    <n v="-0.01"/>
    <n v="0.36"/>
  </r>
  <r>
    <s v="FY22/23-Q1"/>
    <x v="2"/>
    <x v="1"/>
    <n v="348"/>
    <n v="-0.17"/>
    <n v="0.23"/>
    <n v="21.1"/>
    <n v="0.03"/>
    <n v="0.35"/>
  </r>
  <r>
    <s v="FY22/23-Q2"/>
    <x v="3"/>
    <x v="1"/>
    <n v="313"/>
    <n v="-0.1"/>
    <n v="0.19"/>
    <n v="17.7"/>
    <n v="-0.16"/>
    <n v="0.26"/>
  </r>
  <r>
    <s v="FY22/23-Q2"/>
    <x v="4"/>
    <x v="1"/>
    <n v="374"/>
    <n v="0.19"/>
    <n v="0.19"/>
    <n v="28.4"/>
    <n v="0.6"/>
    <n v="0.32"/>
  </r>
  <r>
    <s v="FY22/23-Q2"/>
    <x v="5"/>
    <x v="1"/>
    <n v="485"/>
    <n v="0.3"/>
    <n v="0.2"/>
    <n v="37.5"/>
    <n v="0.32"/>
    <n v="0.35"/>
  </r>
  <r>
    <s v="FY22/23-Q3"/>
    <x v="6"/>
    <x v="1"/>
    <n v="684"/>
    <n v="0.41"/>
    <n v="0.22"/>
    <n v="44"/>
    <n v="0.17"/>
    <n v="0.34"/>
  </r>
  <r>
    <s v="FY22/23-Q3"/>
    <x v="7"/>
    <x v="1"/>
    <n v="783"/>
    <n v="0.14000000000000001"/>
    <n v="0.2"/>
    <n v="59.6"/>
    <n v="0.36"/>
    <n v="0.35"/>
  </r>
  <r>
    <s v="FY22/23-Q3"/>
    <x v="8"/>
    <x v="1"/>
    <n v="828"/>
    <n v="0.06"/>
    <n v="0.19"/>
    <n v="40.200000000000003"/>
    <n v="-0.33"/>
    <n v="0.25"/>
  </r>
  <r>
    <s v="FY22/23-Q4"/>
    <x v="9"/>
    <x v="1"/>
    <n v="836"/>
    <n v="0.01"/>
    <n v="0.18"/>
    <n v="52.7"/>
    <n v="0.31"/>
    <n v="0.28999999999999998"/>
  </r>
  <r>
    <s v="FY22/23-Q4"/>
    <x v="10"/>
    <x v="1"/>
    <n v="718"/>
    <n v="-0.14000000000000001"/>
    <n v="0.17"/>
    <n v="32.200000000000003"/>
    <n v="-0.39"/>
    <n v="0.21"/>
  </r>
  <r>
    <s v="FY22/23-Q4"/>
    <x v="11"/>
    <x v="1"/>
    <n v="833"/>
    <n v="0.16"/>
    <n v="0.17"/>
    <n v="58"/>
    <n v="0.8"/>
    <n v="0.3"/>
  </r>
  <r>
    <s v="FY23/24-Q1"/>
    <x v="12"/>
    <x v="1"/>
    <n v="790"/>
    <n v="-0.05"/>
    <n v="0.16"/>
    <n v="51"/>
    <n v="-0.12"/>
    <n v="0.27"/>
  </r>
  <r>
    <s v="FY23/24-Q1"/>
    <x v="13"/>
    <x v="1"/>
    <n v="679"/>
    <n v="-0.14000000000000001"/>
    <n v="0.15"/>
    <n v="60.1"/>
    <n v="0.18"/>
    <n v="0.31"/>
  </r>
  <r>
    <s v="FY23/24-Q1"/>
    <x v="14"/>
    <x v="1"/>
    <n v="548"/>
    <n v="-0.19"/>
    <n v="0.12"/>
    <n v="27.2"/>
    <n v="-0.55000000000000004"/>
    <n v="0.17"/>
  </r>
  <r>
    <s v="FY23/24-Q2"/>
    <x v="15"/>
    <x v="1"/>
    <n v="527"/>
    <n v="-0.04"/>
    <n v="0.12"/>
    <n v="33.799999999999997"/>
    <n v="0.24"/>
    <n v="0.2"/>
  </r>
  <r>
    <s v="FY23/24-Q2"/>
    <x v="16"/>
    <x v="1"/>
    <n v="582"/>
    <n v="0.1"/>
    <n v="0.13"/>
    <n v="34.6"/>
    <n v="0.02"/>
    <n v="0.2"/>
  </r>
  <r>
    <s v="FY23/24-Q2"/>
    <x v="17"/>
    <x v="1"/>
    <n v="809"/>
    <n v="0.39"/>
    <n v="0.16"/>
    <n v="49.5"/>
    <n v="0.43"/>
    <n v="0.25"/>
  </r>
  <r>
    <s v="FY23/24-Q3"/>
    <x v="18"/>
    <x v="1"/>
    <n v="966"/>
    <n v="0.19"/>
    <n v="0.17"/>
    <n v="59.1"/>
    <n v="0.19"/>
    <n v="0.27"/>
  </r>
  <r>
    <s v="FY23/24-Q3"/>
    <x v="19"/>
    <x v="1"/>
    <n v="1044"/>
    <n v="0.08"/>
    <n v="0.19"/>
    <n v="57.4"/>
    <n v="-0.03"/>
    <n v="0.27"/>
  </r>
  <r>
    <s v="FY23/24-Q3"/>
    <x v="20"/>
    <x v="1"/>
    <n v="1043"/>
    <n v="0"/>
    <n v="0.17"/>
    <n v="54.4"/>
    <n v="-0.05"/>
    <n v="0.24"/>
  </r>
  <r>
    <s v="FY23/24-Q4"/>
    <x v="21"/>
    <x v="1"/>
    <n v="979"/>
    <n v="-0.06"/>
    <n v="0.16"/>
    <n v="69.5"/>
    <n v="0.28000000000000003"/>
    <n v="0.28999999999999998"/>
  </r>
  <r>
    <s v="FY23/24-Q4"/>
    <x v="22"/>
    <x v="1"/>
    <n v="826"/>
    <n v="-0.16"/>
    <n v="0.15"/>
    <n v="42.3"/>
    <n v="-0.39"/>
    <n v="0.2"/>
  </r>
  <r>
    <s v="FY23/24-Q4"/>
    <x v="23"/>
    <x v="1"/>
    <n v="940"/>
    <n v="0.14000000000000001"/>
    <n v="0.15"/>
    <n v="51.1"/>
    <n v="0.21"/>
    <n v="0.21"/>
  </r>
  <r>
    <s v="FY24/25-Q1"/>
    <x v="24"/>
    <x v="1"/>
    <n v="935"/>
    <n v="-0.01"/>
    <n v="0.15"/>
    <n v="65.099999999999994"/>
    <n v="0.27"/>
    <n v="0.26"/>
  </r>
  <r>
    <s v="FY24/25-Q1"/>
    <x v="25"/>
    <x v="1"/>
    <n v="820"/>
    <n v="-0.12"/>
    <n v="0.13"/>
    <n v="56.7"/>
    <n v="-0.13"/>
    <n v="0.24"/>
  </r>
  <r>
    <s v="FY24/25-Q1"/>
    <x v="26"/>
    <x v="1"/>
    <n v="766"/>
    <n v="-7.0000000000000007E-2"/>
    <n v="0.13"/>
    <n v="63.3"/>
    <n v="0.12"/>
    <n v="0.26"/>
  </r>
  <r>
    <s v="FY24/25-Q2"/>
    <x v="27"/>
    <x v="1"/>
    <n v="671"/>
    <n v="-0.12"/>
    <n v="0.11"/>
    <n v="53.4"/>
    <n v="-0.16"/>
    <n v="0.22"/>
  </r>
  <r>
    <s v="FY24/25-Q2"/>
    <x v="28"/>
    <x v="1"/>
    <n v="664"/>
    <n v="-0.01"/>
    <n v="0.11"/>
    <n v="46.9"/>
    <n v="-0.12"/>
    <n v="0.2"/>
  </r>
  <r>
    <s v="FY24/25-Q2"/>
    <x v="29"/>
    <x v="1"/>
    <n v="881"/>
    <n v="0.33"/>
    <n v="0.13"/>
    <n v="71.900000000000006"/>
    <n v="0.53"/>
    <n v="0.26"/>
  </r>
  <r>
    <s v="FY24/25-Q3"/>
    <x v="30"/>
    <x v="1"/>
    <n v="1057"/>
    <n v="0.2"/>
    <n v="0.14000000000000001"/>
    <n v="48.4"/>
    <n v="-0.33"/>
    <n v="0.18"/>
  </r>
  <r>
    <s v="FY24/25-Q3"/>
    <x v="31"/>
    <x v="1"/>
    <n v="1187"/>
    <n v="0.12"/>
    <n v="0.16"/>
    <n v="78.900000000000006"/>
    <n v="0.63"/>
    <n v="0.27"/>
  </r>
  <r>
    <s v="FY24/25-Q3"/>
    <x v="32"/>
    <x v="1"/>
    <n v="1134"/>
    <n v="-0.04"/>
    <n v="0.15"/>
    <n v="39.5"/>
    <n v="-0.5"/>
    <n v="0.15"/>
  </r>
  <r>
    <s v="FY24/25-Q4"/>
    <x v="33"/>
    <x v="1"/>
    <n v="1183"/>
    <n v="0.04"/>
    <n v="0.15"/>
    <n v="91.9"/>
    <n v="1.33"/>
    <n v="0.28000000000000003"/>
  </r>
  <r>
    <s v="FY24/25-Q4"/>
    <x v="34"/>
    <x v="1"/>
    <n v="931"/>
    <n v="-0.21"/>
    <n v="0.13"/>
    <n v="61.5"/>
    <n v="-0.33"/>
    <n v="0.22"/>
  </r>
  <r>
    <s v="FY24/25-Q4"/>
    <x v="35"/>
    <x v="1"/>
    <n v="1186"/>
    <n v="0.27"/>
    <n v="0.15"/>
    <n v="47.7"/>
    <n v="-0.22"/>
    <n v="0.16"/>
  </r>
  <r>
    <s v="FY25/26-Q1"/>
    <x v="36"/>
    <x v="1"/>
    <n v="1067"/>
    <n v="-0.1"/>
    <n v="0.14000000000000001"/>
    <n v="64.5"/>
    <n v="0.35"/>
    <n v="0.21"/>
  </r>
  <r>
    <s v="FY25/26-Q1"/>
    <x v="37"/>
    <x v="1"/>
    <n v="972"/>
    <n v="-0.09"/>
    <n v="0.12"/>
    <n v="71.8"/>
    <n v="0.11"/>
    <n v="0.21"/>
  </r>
  <r>
    <s v="FY25/26-Q1"/>
    <x v="38"/>
    <x v="1"/>
    <n v="768"/>
    <n v="-0.21"/>
    <n v="0.11"/>
    <n v="58.4"/>
    <n v="-0.19"/>
    <n v="0.19"/>
  </r>
  <r>
    <s v="FY25/26-Q2"/>
    <x v="39"/>
    <x v="1"/>
    <n v="688"/>
    <n v="-0.1"/>
    <n v="0.09"/>
    <n v="52.7"/>
    <n v="-0.1"/>
    <n v="0.17"/>
  </r>
  <r>
    <s v="FY22/23-Q1"/>
    <x v="0"/>
    <x v="2"/>
    <n v="17"/>
    <m/>
    <n v="0.02"/>
    <n v="1"/>
    <m/>
    <n v="0.02"/>
  </r>
  <r>
    <s v="FY22/23-Q1"/>
    <x v="1"/>
    <x v="2"/>
    <n v="25"/>
    <n v="0.52"/>
    <n v="0.02"/>
    <n v="1.3"/>
    <n v="0.28000000000000003"/>
    <n v="0.02"/>
  </r>
  <r>
    <s v="FY22/23-Q1"/>
    <x v="2"/>
    <x v="2"/>
    <n v="25"/>
    <n v="-0.01"/>
    <n v="0.02"/>
    <n v="1.2"/>
    <n v="-0.03"/>
    <n v="0.02"/>
  </r>
  <r>
    <s v="FY22/23-Q2"/>
    <x v="3"/>
    <x v="2"/>
    <n v="69"/>
    <n v="1.78"/>
    <n v="0.04"/>
    <n v="2.2999999999999998"/>
    <n v="0.91"/>
    <n v="0.03"/>
  </r>
  <r>
    <s v="FY22/23-Q2"/>
    <x v="4"/>
    <x v="2"/>
    <n v="68"/>
    <n v="-0.02"/>
    <n v="0.03"/>
    <n v="2.2000000000000002"/>
    <n v="-0.08"/>
    <n v="0.02"/>
  </r>
  <r>
    <s v="FY22/23-Q2"/>
    <x v="5"/>
    <x v="2"/>
    <n v="71"/>
    <n v="0.05"/>
    <n v="0.03"/>
    <n v="2.2999999999999998"/>
    <n v="0.09"/>
    <n v="0.02"/>
  </r>
  <r>
    <s v="FY22/23-Q3"/>
    <x v="6"/>
    <x v="2"/>
    <n v="112"/>
    <n v="0.56999999999999995"/>
    <n v="0.04"/>
    <n v="4.5"/>
    <n v="0.92"/>
    <n v="0.04"/>
  </r>
  <r>
    <s v="FY22/23-Q3"/>
    <x v="7"/>
    <x v="2"/>
    <n v="103"/>
    <n v="-0.08"/>
    <n v="0.03"/>
    <n v="4.5999999999999996"/>
    <n v="0.02"/>
    <n v="0.03"/>
  </r>
  <r>
    <s v="FY22/23-Q3"/>
    <x v="8"/>
    <x v="2"/>
    <n v="124"/>
    <n v="0.21"/>
    <n v="0.03"/>
    <n v="5.3"/>
    <n v="0.16"/>
    <n v="0.03"/>
  </r>
  <r>
    <s v="FY22/23-Q4"/>
    <x v="9"/>
    <x v="2"/>
    <n v="131"/>
    <n v="0.06"/>
    <n v="0.03"/>
    <n v="5.0999999999999996"/>
    <n v="-0.05"/>
    <n v="0.03"/>
  </r>
  <r>
    <s v="FY22/23-Q4"/>
    <x v="10"/>
    <x v="2"/>
    <n v="118"/>
    <n v="-0.1"/>
    <n v="0.03"/>
    <n v="4.8"/>
    <n v="-0.06"/>
    <n v="0.03"/>
  </r>
  <r>
    <s v="FY22/23-Q4"/>
    <x v="11"/>
    <x v="2"/>
    <n v="129"/>
    <n v="0.1"/>
    <n v="0.03"/>
    <n v="5.6"/>
    <n v="0.17"/>
    <n v="0.03"/>
  </r>
  <r>
    <s v="FY23/24-Q1"/>
    <x v="12"/>
    <x v="2"/>
    <n v="118"/>
    <n v="-0.08"/>
    <n v="0.02"/>
    <n v="5.2"/>
    <n v="-7.0000000000000007E-2"/>
    <n v="0.03"/>
  </r>
  <r>
    <s v="FY23/24-Q1"/>
    <x v="13"/>
    <x v="2"/>
    <n v="113"/>
    <n v="-0.05"/>
    <n v="0.02"/>
    <n v="4.5999999999999996"/>
    <n v="-0.1"/>
    <n v="0.02"/>
  </r>
  <r>
    <s v="FY23/24-Q1"/>
    <x v="14"/>
    <x v="2"/>
    <n v="119"/>
    <n v="0.05"/>
    <n v="0.03"/>
    <n v="4.9000000000000004"/>
    <n v="0.06"/>
    <n v="0.03"/>
  </r>
  <r>
    <s v="FY23/24-Q2"/>
    <x v="15"/>
    <x v="2"/>
    <n v="133"/>
    <n v="0.12"/>
    <n v="0.03"/>
    <n v="5.5"/>
    <n v="0.11"/>
    <n v="0.03"/>
  </r>
  <r>
    <s v="FY23/24-Q2"/>
    <x v="16"/>
    <x v="2"/>
    <n v="132"/>
    <n v="0"/>
    <n v="0.03"/>
    <n v="5.0999999999999996"/>
    <n v="-7.0000000000000007E-2"/>
    <n v="0.03"/>
  </r>
  <r>
    <s v="FY23/24-Q2"/>
    <x v="17"/>
    <x v="2"/>
    <n v="132"/>
    <n v="0"/>
    <n v="0.03"/>
    <n v="5.5"/>
    <n v="0.09"/>
    <n v="0.03"/>
  </r>
  <r>
    <s v="FY23/24-Q3"/>
    <x v="18"/>
    <x v="2"/>
    <n v="142"/>
    <n v="7.0000000000000007E-2"/>
    <n v="0.03"/>
    <n v="5.4"/>
    <n v="-0.03"/>
    <n v="0.02"/>
  </r>
  <r>
    <s v="FY23/24-Q3"/>
    <x v="19"/>
    <x v="2"/>
    <n v="137"/>
    <n v="-0.03"/>
    <n v="0.02"/>
    <n v="5.3"/>
    <n v="-0.01"/>
    <n v="0.02"/>
  </r>
  <r>
    <s v="FY23/24-Q3"/>
    <x v="20"/>
    <x v="2"/>
    <n v="153"/>
    <n v="0.11"/>
    <n v="0.03"/>
    <n v="6"/>
    <n v="0.14000000000000001"/>
    <n v="0.03"/>
  </r>
  <r>
    <s v="FY23/24-Q4"/>
    <x v="21"/>
    <x v="2"/>
    <n v="159"/>
    <n v="0.04"/>
    <n v="0.03"/>
    <n v="6.2"/>
    <n v="0.03"/>
    <n v="0.03"/>
  </r>
  <r>
    <s v="FY23/24-Q4"/>
    <x v="22"/>
    <x v="2"/>
    <n v="139"/>
    <n v="-0.12"/>
    <n v="0.02"/>
    <n v="5.3"/>
    <n v="-0.15"/>
    <n v="0.03"/>
  </r>
  <r>
    <s v="FY23/24-Q4"/>
    <x v="23"/>
    <x v="2"/>
    <n v="148"/>
    <n v="0.06"/>
    <n v="0.02"/>
    <n v="7.1"/>
    <n v="0.35"/>
    <n v="0.03"/>
  </r>
  <r>
    <s v="FY24/25-Q1"/>
    <x v="24"/>
    <x v="2"/>
    <n v="142"/>
    <n v="-0.04"/>
    <n v="0.02"/>
    <n v="5.7"/>
    <n v="-0.2"/>
    <n v="0.02"/>
  </r>
  <r>
    <s v="FY24/25-Q1"/>
    <x v="25"/>
    <x v="2"/>
    <n v="129"/>
    <n v="-0.09"/>
    <n v="0.02"/>
    <n v="5.3"/>
    <n v="-0.08"/>
    <n v="0.02"/>
  </r>
  <r>
    <s v="FY24/25-Q1"/>
    <x v="26"/>
    <x v="2"/>
    <n v="131"/>
    <n v="0.01"/>
    <n v="0.02"/>
    <n v="4.8"/>
    <n v="-0.09"/>
    <n v="0.02"/>
  </r>
  <r>
    <s v="FY24/25-Q2"/>
    <x v="27"/>
    <x v="2"/>
    <n v="135"/>
    <n v="0.03"/>
    <n v="0.02"/>
    <n v="5.5"/>
    <n v="0.13"/>
    <n v="0.02"/>
  </r>
  <r>
    <s v="FY24/25-Q2"/>
    <x v="28"/>
    <x v="2"/>
    <n v="137"/>
    <n v="0.02"/>
    <n v="0.02"/>
    <n v="5.9"/>
    <n v="0.08"/>
    <n v="0.02"/>
  </r>
  <r>
    <s v="FY24/25-Q2"/>
    <x v="29"/>
    <x v="2"/>
    <n v="145"/>
    <n v="0.06"/>
    <n v="0.02"/>
    <n v="5.9"/>
    <n v="0"/>
    <n v="0.02"/>
  </r>
  <r>
    <s v="FY24/25-Q3"/>
    <x v="30"/>
    <x v="2"/>
    <n v="142"/>
    <n v="-0.03"/>
    <n v="0.02"/>
    <n v="5.3"/>
    <n v="-0.11"/>
    <n v="0.02"/>
  </r>
  <r>
    <s v="FY24/25-Q3"/>
    <x v="31"/>
    <x v="2"/>
    <n v="135"/>
    <n v="-0.04"/>
    <n v="0.02"/>
    <n v="5.0999999999999996"/>
    <n v="-0.03"/>
    <n v="0.02"/>
  </r>
  <r>
    <s v="FY24/25-Q3"/>
    <x v="32"/>
    <x v="2"/>
    <n v="141"/>
    <n v="0.04"/>
    <n v="0.02"/>
    <n v="5.6"/>
    <n v="0.1"/>
    <n v="0.02"/>
  </r>
  <r>
    <s v="FY24/25-Q4"/>
    <x v="33"/>
    <x v="2"/>
    <n v="146"/>
    <n v="0.03"/>
    <n v="0.02"/>
    <n v="5.6"/>
    <n v="0"/>
    <n v="0.02"/>
  </r>
  <r>
    <s v="FY24/25-Q4"/>
    <x v="34"/>
    <x v="2"/>
    <n v="130"/>
    <n v="-0.11"/>
    <n v="0.02"/>
    <n v="4.8"/>
    <n v="-0.15"/>
    <n v="0.02"/>
  </r>
  <r>
    <s v="FY24/25-Q4"/>
    <x v="35"/>
    <x v="2"/>
    <n v="148"/>
    <n v="0.14000000000000001"/>
    <n v="0.02"/>
    <n v="6.7"/>
    <n v="0.39"/>
    <n v="0.02"/>
  </r>
  <r>
    <s v="FY25/26-Q1"/>
    <x v="36"/>
    <x v="2"/>
    <n v="144"/>
    <n v="-0.02"/>
    <n v="0.02"/>
    <n v="5.9"/>
    <n v="-0.11"/>
    <n v="0.02"/>
  </r>
  <r>
    <s v="FY25/26-Q1"/>
    <x v="37"/>
    <x v="2"/>
    <n v="144"/>
    <n v="0"/>
    <n v="0.02"/>
    <n v="6.3"/>
    <n v="0.06"/>
    <n v="0.02"/>
  </r>
  <r>
    <s v="FY25/26-Q1"/>
    <x v="38"/>
    <x v="2"/>
    <n v="132"/>
    <n v="-0.08"/>
    <n v="0.02"/>
    <n v="5.4"/>
    <n v="-0.15"/>
    <n v="0.02"/>
  </r>
  <r>
    <s v="FY25/26-Q2"/>
    <x v="39"/>
    <x v="2"/>
    <n v="139"/>
    <n v="0.05"/>
    <n v="0.02"/>
    <n v="5.9"/>
    <n v="0.1"/>
    <n v="0.0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s v="FY22/23-Q1"/>
    <x v="0"/>
    <n v="1079"/>
    <m/>
    <n v="43.9"/>
    <m/>
    <n v="277"/>
    <m/>
    <n v="158"/>
    <m/>
  </r>
  <r>
    <s v="FY22/23-Q1"/>
    <x v="1"/>
    <n v="1471"/>
    <n v="0.36"/>
    <n v="57.5"/>
    <n v="0.31"/>
    <n v="310"/>
    <n v="0.12"/>
    <n v="185"/>
    <n v="0.17"/>
  </r>
  <r>
    <s v="FY22/23-Q1"/>
    <x v="2"/>
    <n v="1525"/>
    <n v="0.04"/>
    <n v="60.9"/>
    <n v="0.06"/>
    <n v="299"/>
    <n v="-0.04"/>
    <n v="203"/>
    <n v="0.1"/>
  </r>
  <r>
    <s v="FY22/23-Q2"/>
    <x v="3"/>
    <n v="1685"/>
    <n v="0.11"/>
    <n v="67.5"/>
    <n v="0.11"/>
    <n v="274"/>
    <n v="-0.09"/>
    <n v="247"/>
    <n v="0.21"/>
  </r>
  <r>
    <s v="FY22/23-Q2"/>
    <x v="4"/>
    <n v="1984"/>
    <n v="0.18"/>
    <n v="88.1"/>
    <n v="0.31"/>
    <n v="331"/>
    <n v="0.21"/>
    <n v="266"/>
    <n v="0.08"/>
  </r>
  <r>
    <s v="FY22/23-Q2"/>
    <x v="5"/>
    <n v="2413"/>
    <n v="0.22"/>
    <n v="108.2"/>
    <n v="0.23"/>
    <n v="475"/>
    <n v="0.44"/>
    <n v="228"/>
    <n v="-0.15"/>
  </r>
  <r>
    <s v="FY22/23-Q3"/>
    <x v="6"/>
    <n v="3131"/>
    <n v="0.3"/>
    <n v="128.30000000000001"/>
    <n v="0.19"/>
    <n v="525"/>
    <n v="0.11"/>
    <n v="244"/>
    <n v="7.0000000000000007E-2"/>
  </r>
  <r>
    <s v="FY22/23-Q3"/>
    <x v="7"/>
    <n v="3948"/>
    <n v="0.26"/>
    <n v="171"/>
    <n v="0.33"/>
    <n v="594"/>
    <n v="0.13"/>
    <n v="288"/>
    <n v="0.18"/>
  </r>
  <r>
    <s v="FY22/23-Q3"/>
    <x v="8"/>
    <n v="4456"/>
    <n v="0.13"/>
    <n v="163.5"/>
    <n v="-0.04"/>
    <n v="624"/>
    <n v="0.05"/>
    <n v="262"/>
    <n v="-0.09"/>
  </r>
  <r>
    <s v="FY22/23-Q4"/>
    <x v="9"/>
    <n v="4616"/>
    <n v="0.04"/>
    <n v="179.8"/>
    <n v="0.1"/>
    <n v="655"/>
    <n v="0.05"/>
    <n v="274"/>
    <n v="0.05"/>
  </r>
  <r>
    <s v="FY22/23-Q4"/>
    <x v="10"/>
    <n v="4336"/>
    <n v="-0.06"/>
    <n v="152.69999999999999"/>
    <n v="-0.15"/>
    <n v="677"/>
    <n v="0.03"/>
    <n v="225"/>
    <n v="-0.18"/>
  </r>
  <r>
    <s v="FY22/23-Q4"/>
    <x v="11"/>
    <n v="4900"/>
    <n v="0.13"/>
    <n v="191.8"/>
    <n v="0.26"/>
    <n v="647"/>
    <n v="-0.04"/>
    <n v="297"/>
    <n v="0.32"/>
  </r>
  <r>
    <s v="FY23/24-Q1"/>
    <x v="12"/>
    <n v="4840"/>
    <n v="-0.01"/>
    <n v="189.4"/>
    <n v="-0.01"/>
    <n v="677"/>
    <n v="0.05"/>
    <n v="280"/>
    <n v="-0.06"/>
  </r>
  <r>
    <s v="FY23/24-Q1"/>
    <x v="13"/>
    <n v="4675"/>
    <n v="-0.03"/>
    <n v="195"/>
    <n v="0.03"/>
    <n v="628"/>
    <n v="-7.0000000000000007E-2"/>
    <n v="311"/>
    <n v="0.11"/>
  </r>
  <r>
    <s v="FY23/24-Q1"/>
    <x v="14"/>
    <n v="4466"/>
    <n v="-0.04"/>
    <n v="161.4"/>
    <n v="-0.17"/>
    <n v="557"/>
    <n v="-0.11"/>
    <n v="289"/>
    <n v="-7.0000000000000007E-2"/>
  </r>
  <r>
    <s v="FY23/24-Q2"/>
    <x v="15"/>
    <n v="4541"/>
    <n v="0.02"/>
    <n v="170.3"/>
    <n v="0.06"/>
    <n v="532"/>
    <n v="-0.05"/>
    <n v="320"/>
    <n v="0.11"/>
  </r>
  <r>
    <s v="FY23/24-Q2"/>
    <x v="16"/>
    <n v="4632"/>
    <n v="0.02"/>
    <n v="172.6"/>
    <n v="0.01"/>
    <n v="568"/>
    <n v="7.0000000000000007E-2"/>
    <n v="304"/>
    <n v="-0.05"/>
  </r>
  <r>
    <s v="FY23/24-Q2"/>
    <x v="17"/>
    <n v="5067"/>
    <n v="0.09"/>
    <n v="197.8"/>
    <n v="0.15"/>
    <n v="700"/>
    <n v="0.23"/>
    <n v="282"/>
    <n v="-7.0000000000000007E-2"/>
  </r>
  <r>
    <s v="FY23/24-Q3"/>
    <x v="18"/>
    <n v="5549"/>
    <n v="0.1"/>
    <n v="220.2"/>
    <n v="0.11"/>
    <n v="778"/>
    <n v="0.11"/>
    <n v="283"/>
    <n v="0"/>
  </r>
  <r>
    <s v="FY23/24-Q3"/>
    <x v="19"/>
    <n v="5609"/>
    <n v="0.01"/>
    <n v="211.9"/>
    <n v="-0.04"/>
    <n v="779"/>
    <n v="0"/>
    <n v="272"/>
    <n v="-0.04"/>
  </r>
  <r>
    <s v="FY23/24-Q3"/>
    <x v="20"/>
    <n v="6065"/>
    <n v="0.08"/>
    <n v="226.2"/>
    <n v="7.0000000000000007E-2"/>
    <n v="809"/>
    <n v="0.04"/>
    <n v="280"/>
    <n v="0.03"/>
  </r>
  <r>
    <s v="FY23/24-Q4"/>
    <x v="21"/>
    <n v="5982"/>
    <n v="-0.01"/>
    <n v="241.3"/>
    <n v="7.0000000000000007E-2"/>
    <n v="877"/>
    <n v="0.08"/>
    <n v="275"/>
    <n v="-0.02"/>
  </r>
  <r>
    <s v="FY23/24-Q4"/>
    <x v="22"/>
    <n v="5614"/>
    <n v="-0.06"/>
    <n v="211.4"/>
    <n v="-0.12"/>
    <n v="912"/>
    <n v="0.04"/>
    <n v="232"/>
    <n v="-0.16"/>
  </r>
  <r>
    <s v="FY23/24-Q4"/>
    <x v="23"/>
    <n v="6235"/>
    <n v="0.11"/>
    <n v="240.8"/>
    <n v="0.14000000000000001"/>
    <n v="857"/>
    <n v="-0.06"/>
    <n v="281"/>
    <n v="0.21"/>
  </r>
  <r>
    <s v="FY24/25-Q1"/>
    <x v="24"/>
    <n v="6166"/>
    <n v="-0.01"/>
    <n v="250.1"/>
    <n v="0.04"/>
    <n v="907"/>
    <n v="0.06"/>
    <n v="276"/>
    <n v="-0.02"/>
  </r>
  <r>
    <s v="FY24/25-Q1"/>
    <x v="25"/>
    <n v="6258"/>
    <n v="0.01"/>
    <n v="240.6"/>
    <n v="-0.04"/>
    <n v="816"/>
    <n v="-0.1"/>
    <n v="295"/>
    <n v="7.0000000000000007E-2"/>
  </r>
  <r>
    <s v="FY24/25-Q1"/>
    <x v="26"/>
    <n v="5978"/>
    <n v="-0.04"/>
    <n v="239.6"/>
    <n v="0"/>
    <n v="838"/>
    <n v="0.03"/>
    <n v="286"/>
    <n v="-0.03"/>
  </r>
  <r>
    <s v="FY24/25-Q2"/>
    <x v="27"/>
    <n v="6098"/>
    <n v="0.02"/>
    <n v="242.4"/>
    <n v="0.01"/>
    <n v="823"/>
    <n v="-0.02"/>
    <n v="294"/>
    <n v="0.03"/>
  </r>
  <r>
    <s v="FY24/25-Q2"/>
    <x v="28"/>
    <n v="6045"/>
    <n v="-0.01"/>
    <n v="238.3"/>
    <n v="-0.02"/>
    <n v="718"/>
    <n v="-0.13"/>
    <n v="332"/>
    <n v="0.13"/>
  </r>
  <r>
    <s v="FY24/25-Q2"/>
    <x v="29"/>
    <n v="6535"/>
    <n v="0.08"/>
    <n v="274.39999999999998"/>
    <n v="0.15"/>
    <n v="859"/>
    <n v="0.2"/>
    <n v="320"/>
    <n v="-0.04"/>
  </r>
  <r>
    <s v="FY24/25-Q3"/>
    <x v="30"/>
    <n v="7453"/>
    <n v="0.14000000000000001"/>
    <n v="266"/>
    <n v="-0.03"/>
    <n v="945"/>
    <n v="0.1"/>
    <n v="281"/>
    <n v="-0.12"/>
  </r>
  <r>
    <s v="FY24/25-Q3"/>
    <x v="31"/>
    <n v="7463"/>
    <n v="0"/>
    <n v="291.60000000000002"/>
    <n v="0.1"/>
    <n v="1011"/>
    <n v="7.0000000000000007E-2"/>
    <n v="288"/>
    <n v="0.02"/>
  </r>
  <r>
    <s v="FY24/25-Q3"/>
    <x v="32"/>
    <n v="7818"/>
    <n v="0.05"/>
    <n v="269.7"/>
    <n v="-7.0000000000000007E-2"/>
    <n v="1025"/>
    <n v="0.01"/>
    <n v="263"/>
    <n v="-0.09"/>
  </r>
  <r>
    <s v="FY24/25-Q4"/>
    <x v="33"/>
    <n v="7845"/>
    <n v="0"/>
    <n v="328.5"/>
    <n v="0.22"/>
    <n v="1106"/>
    <n v="0.08"/>
    <n v="297"/>
    <n v="0.13"/>
  </r>
  <r>
    <s v="FY24/25-Q4"/>
    <x v="34"/>
    <n v="7128"/>
    <n v="-0.09"/>
    <n v="280.3"/>
    <n v="-0.15"/>
    <n v="1129"/>
    <n v="0.02"/>
    <n v="248"/>
    <n v="-0.16"/>
  </r>
  <r>
    <s v="FY24/25-Q4"/>
    <x v="35"/>
    <n v="7949"/>
    <n v="0.12"/>
    <n v="296.10000000000002"/>
    <n v="0.06"/>
    <n v="1061"/>
    <n v="-0.06"/>
    <n v="279"/>
    <n v="0.12"/>
  </r>
  <r>
    <s v="FY25/26-Q1"/>
    <x v="36"/>
    <n v="7796"/>
    <n v="-0.02"/>
    <n v="313.3"/>
    <n v="0.06"/>
    <n v="1091"/>
    <n v="0.03"/>
    <n v="287"/>
    <n v="0.03"/>
  </r>
  <r>
    <s v="FY25/26-Q1"/>
    <x v="37"/>
    <n v="8066"/>
    <n v="0.03"/>
    <n v="338"/>
    <n v="0.08"/>
    <n v="1068"/>
    <n v="-0.02"/>
    <n v="316"/>
    <n v="0.1"/>
  </r>
  <r>
    <s v="FY25/26-Q1"/>
    <x v="38"/>
    <n v="7259"/>
    <n v="-0.1"/>
    <n v="306.8"/>
    <n v="-0.09"/>
    <n v="1013"/>
    <n v="-0.05"/>
    <n v="303"/>
    <n v="-0.04"/>
  </r>
  <r>
    <s v="FY25/26-Q2"/>
    <x v="39"/>
    <n v="7563"/>
    <n v="0.04"/>
    <n v="311"/>
    <n v="0.01"/>
    <n v="948"/>
    <n v="-0.06"/>
    <n v="328"/>
    <n v="0.0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360926-A4F1-4983-846E-A35336A7367F}" name="PivotTable2" cacheId="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6">
  <location ref="E5:G19" firstHeaderRow="0" firstDataRow="1" firstDataCol="1"/>
  <pivotFields count="10">
    <pivotField compact="0" outline="0" showAll="0"/>
    <pivotField name="Year Month" axis="axisRow" compact="0" outline="0" showAll="0">
      <items count="41">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x="27"/>
        <item x="28"/>
        <item x="29"/>
        <item x="30"/>
        <item x="31"/>
        <item x="32"/>
        <item x="33"/>
        <item x="34"/>
        <item x="35"/>
        <item x="36"/>
        <item x="37"/>
        <item x="38"/>
        <item x="39"/>
        <item t="default"/>
      </items>
    </pivotField>
    <pivotField dataField="1"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4">
    <i>
      <x v="27"/>
    </i>
    <i>
      <x v="28"/>
    </i>
    <i>
      <x v="29"/>
    </i>
    <i>
      <x v="30"/>
    </i>
    <i>
      <x v="31"/>
    </i>
    <i>
      <x v="32"/>
    </i>
    <i>
      <x v="33"/>
    </i>
    <i>
      <x v="34"/>
    </i>
    <i>
      <x v="35"/>
    </i>
    <i>
      <x v="36"/>
    </i>
    <i>
      <x v="37"/>
    </i>
    <i>
      <x v="38"/>
    </i>
    <i>
      <x v="39"/>
    </i>
    <i t="grand">
      <x/>
    </i>
  </rowItems>
  <colFields count="1">
    <field x="-2"/>
  </colFields>
  <colItems count="2">
    <i>
      <x/>
    </i>
    <i i="1">
      <x v="1"/>
    </i>
  </colItems>
  <dataFields count="2">
    <dataField name="Cash Wagers" fld="2" baseField="1" baseItem="13"/>
    <dataField name="NAGGR" fld="4" baseField="1" baseItem="13"/>
  </dataFields>
  <formats count="2">
    <format dxfId="1">
      <pivotArea outline="0" collapsedLevelsAreSubtotals="1" fieldPosition="0"/>
    </format>
    <format dxfId="0">
      <pivotArea dataOnly="0" labelOnly="1" outline="0" fieldPosition="0">
        <references count="1">
          <reference field="4294967294" count="2">
            <x v="0"/>
            <x v="1"/>
          </reference>
        </references>
      </pivotArea>
    </format>
  </formats>
  <chartFormats count="2">
    <chartFormat chart="62" format="20" series="1">
      <pivotArea type="data" outline="0" fieldPosition="0">
        <references count="1">
          <reference field="4294967294" count="1" selected="0">
            <x v="1"/>
          </reference>
        </references>
      </pivotArea>
    </chartFormat>
    <chartFormat chart="62"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49D757A-2BDD-42C3-9CCB-009695980BEE}" name="PivotTable4" cacheId="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0">
  <location ref="Q5:U20" firstHeaderRow="1" firstDataRow="2" firstDataCol="1"/>
  <pivotFields count="9">
    <pivotField compact="0" outline="0" showAll="0" defaultSubtotal="0"/>
    <pivotField name="Year Month" axis="axisRow" compact="0" outline="0" showAll="0" defaultSubtotal="0">
      <items count="4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x="27"/>
        <item x="28"/>
        <item x="29"/>
        <item x="30"/>
        <item x="31"/>
        <item x="32"/>
        <item x="33"/>
        <item x="34"/>
        <item x="35"/>
        <item x="36"/>
        <item x="37"/>
        <item x="38"/>
        <item x="39"/>
      </items>
    </pivotField>
    <pivotField name="Product Category" axis="axisCol" compact="0" outline="0" showAll="0" defaultSubtotal="0">
      <items count="3">
        <item x="0"/>
        <item x="1"/>
        <item x="2"/>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1"/>
  </rowFields>
  <rowItems count="14">
    <i>
      <x v="27"/>
    </i>
    <i>
      <x v="28"/>
    </i>
    <i>
      <x v="29"/>
    </i>
    <i>
      <x v="30"/>
    </i>
    <i>
      <x v="31"/>
    </i>
    <i>
      <x v="32"/>
    </i>
    <i>
      <x v="33"/>
    </i>
    <i>
      <x v="34"/>
    </i>
    <i>
      <x v="35"/>
    </i>
    <i>
      <x v="36"/>
    </i>
    <i>
      <x v="37"/>
    </i>
    <i>
      <x v="38"/>
    </i>
    <i>
      <x v="39"/>
    </i>
    <i t="grand">
      <x/>
    </i>
  </rowItems>
  <colFields count="1">
    <field x="2"/>
  </colFields>
  <colItems count="4">
    <i>
      <x/>
    </i>
    <i>
      <x v="1"/>
    </i>
    <i>
      <x v="2"/>
    </i>
    <i t="grand">
      <x/>
    </i>
  </colItems>
  <dataFields count="1">
    <dataField name="Cash Wagers" fld="3" baseField="0" baseItem="0" numFmtId="166"/>
  </dataFields>
  <formats count="5">
    <format dxfId="6">
      <pivotArea outline="0" collapsedLevelsAreSubtotals="1" fieldPosition="0">
        <references count="1">
          <reference field="4294967294" count="1" selected="0">
            <x v="0"/>
          </reference>
        </references>
      </pivotArea>
    </format>
    <format dxfId="5">
      <pivotArea dataOnly="0" labelOnly="1" outline="0" fieldPosition="0">
        <references count="1">
          <reference field="4294967294" count="1">
            <x v="0"/>
          </reference>
        </references>
      </pivotArea>
    </format>
    <format dxfId="4">
      <pivotArea outline="0" collapsedLevelsAreSubtotals="1" fieldPosition="0">
        <references count="2">
          <reference field="4294967294" count="1" selected="0">
            <x v="0"/>
          </reference>
          <reference field="2" count="0" selected="0"/>
        </references>
      </pivotArea>
    </format>
    <format dxfId="3">
      <pivotArea dataOnly="0" labelOnly="1" outline="0" fieldPosition="0">
        <references count="1">
          <reference field="2" count="0"/>
        </references>
      </pivotArea>
    </format>
    <format dxfId="2">
      <pivotArea dataOnly="0" labelOnly="1" grandCol="1" outline="0" fieldPosition="0"/>
    </format>
  </formats>
  <chartFormats count="3">
    <chartFormat chart="10" format="15" series="1">
      <pivotArea type="data" outline="0" fieldPosition="0">
        <references count="2">
          <reference field="4294967294" count="1" selected="0">
            <x v="0"/>
          </reference>
          <reference field="2" count="1" selected="0">
            <x v="0"/>
          </reference>
        </references>
      </pivotArea>
    </chartFormat>
    <chartFormat chart="10" format="16" series="1">
      <pivotArea type="data" outline="0" fieldPosition="0">
        <references count="2">
          <reference field="4294967294" count="1" selected="0">
            <x v="0"/>
          </reference>
          <reference field="2" count="1" selected="0">
            <x v="1"/>
          </reference>
        </references>
      </pivotArea>
    </chartFormat>
    <chartFormat chart="10"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3983FAA-7E17-45FC-8658-12C88B0306C8}" name="PivotTable5" cacheId="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7">
  <location ref="AB5:AF20" firstHeaderRow="1" firstDataRow="2" firstDataCol="1"/>
  <pivotFields count="9">
    <pivotField compact="0" outline="0" showAll="0" defaultSubtotal="0"/>
    <pivotField name="Year Month" axis="axisRow" compact="0" outline="0" showAll="0" defaultSubtotal="0">
      <items count="40">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x="27"/>
        <item x="28"/>
        <item x="29"/>
        <item x="30"/>
        <item x="31"/>
        <item x="32"/>
        <item x="33"/>
        <item x="34"/>
        <item x="35"/>
        <item x="36"/>
        <item x="37"/>
        <item x="38"/>
        <item x="39"/>
      </items>
    </pivotField>
    <pivotField name="Product Category" axis="axisCol" compact="0" outline="0" showAll="0" defaultSubtotal="0">
      <items count="3">
        <item x="0"/>
        <item x="1"/>
        <item x="2"/>
      </items>
    </pivotField>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s>
  <rowFields count="1">
    <field x="1"/>
  </rowFields>
  <rowItems count="14">
    <i>
      <x v="27"/>
    </i>
    <i>
      <x v="28"/>
    </i>
    <i>
      <x v="29"/>
    </i>
    <i>
      <x v="30"/>
    </i>
    <i>
      <x v="31"/>
    </i>
    <i>
      <x v="32"/>
    </i>
    <i>
      <x v="33"/>
    </i>
    <i>
      <x v="34"/>
    </i>
    <i>
      <x v="35"/>
    </i>
    <i>
      <x v="36"/>
    </i>
    <i>
      <x v="37"/>
    </i>
    <i>
      <x v="38"/>
    </i>
    <i>
      <x v="39"/>
    </i>
    <i t="grand">
      <x/>
    </i>
  </rowItems>
  <colFields count="1">
    <field x="2"/>
  </colFields>
  <colItems count="4">
    <i>
      <x/>
    </i>
    <i>
      <x v="1"/>
    </i>
    <i>
      <x v="2"/>
    </i>
    <i t="grand">
      <x/>
    </i>
  </colItems>
  <dataFields count="1">
    <dataField name="NAGGR" fld="6" baseField="0" baseItem="0" numFmtId="167"/>
  </dataFields>
  <formats count="3">
    <format dxfId="9">
      <pivotArea outline="0" collapsedLevelsAreSubtotals="1" fieldPosition="0"/>
    </format>
    <format dxfId="8">
      <pivotArea dataOnly="0" labelOnly="1" outline="0" fieldPosition="0">
        <references count="1">
          <reference field="2" count="0"/>
        </references>
      </pivotArea>
    </format>
    <format dxfId="7">
      <pivotArea outline="0" fieldPosition="0">
        <references count="1">
          <reference field="2" count="1" selected="0">
            <x v="2"/>
          </reference>
        </references>
      </pivotArea>
    </format>
  </formats>
  <chartFormats count="6">
    <chartFormat chart="46" format="0" series="1">
      <pivotArea type="data" outline="0" fieldPosition="0">
        <references count="2">
          <reference field="4294967294" count="1" selected="0">
            <x v="0"/>
          </reference>
          <reference field="2" count="1" selected="0">
            <x v="0"/>
          </reference>
        </references>
      </pivotArea>
    </chartFormat>
    <chartFormat chart="46" format="1" series="1">
      <pivotArea type="data" outline="0" fieldPosition="0">
        <references count="2">
          <reference field="4294967294" count="1" selected="0">
            <x v="0"/>
          </reference>
          <reference field="2" count="1" selected="0">
            <x v="1"/>
          </reference>
        </references>
      </pivotArea>
    </chartFormat>
    <chartFormat chart="46" format="2" series="1">
      <pivotArea type="data" outline="0" fieldPosition="0">
        <references count="2">
          <reference field="4294967294" count="1" selected="0">
            <x v="0"/>
          </reference>
          <reference field="2" count="1" selected="0">
            <x v="2"/>
          </reference>
        </references>
      </pivotArea>
    </chartFormat>
    <chartFormat chart="49" format="15" series="1">
      <pivotArea type="data" outline="0" fieldPosition="0">
        <references count="2">
          <reference field="4294967294" count="1" selected="0">
            <x v="0"/>
          </reference>
          <reference field="2" count="1" selected="0">
            <x v="0"/>
          </reference>
        </references>
      </pivotArea>
    </chartFormat>
    <chartFormat chart="49" format="16" series="1">
      <pivotArea type="data" outline="0" fieldPosition="0">
        <references count="2">
          <reference field="4294967294" count="1" selected="0">
            <x v="0"/>
          </reference>
          <reference field="2" count="1" selected="0">
            <x v="1"/>
          </reference>
        </references>
      </pivotArea>
    </chartFormat>
    <chartFormat chart="49"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F7EE5C1-69E4-4B55-BCA6-700C3F1669E7}" name="PivotTable3" cacheId="5" applyNumberFormats="0" applyBorderFormats="0" applyFontFormats="0" applyPatternFormats="0" applyAlignmentFormats="0" applyWidthHeightFormats="1" dataCaption="Values" grandTotalCaption="Grand Total (Average)" updatedVersion="8" minRefreshableVersion="3" useAutoFormatting="1" itemPrintTitles="1" createdVersion="8" indent="0" compact="0" compactData="0" multipleFieldFilters="0" chartFormat="54">
  <location ref="I5:K19" firstHeaderRow="0" firstDataRow="1" firstDataCol="1"/>
  <pivotFields count="10">
    <pivotField compact="0" outline="0" showAll="0"/>
    <pivotField name="Year Month" axis="axisRow" compact="0" outline="0" showAll="0">
      <items count="41">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x="27"/>
        <item x="28"/>
        <item x="29"/>
        <item x="30"/>
        <item x="31"/>
        <item x="32"/>
        <item x="33"/>
        <item x="34"/>
        <item x="35"/>
        <item x="36"/>
        <item x="37"/>
        <item x="38"/>
        <item x="39"/>
        <item t="default"/>
      </items>
    </pivotField>
    <pivotField compact="0" outline="0" showAll="0"/>
    <pivotField compact="0" outline="0" showAll="0"/>
    <pivotField compact="0" outline="0" showAll="0"/>
    <pivotField compact="0" outline="0" showAll="0"/>
    <pivotField dataField="1" compact="0" outline="0" showAll="0"/>
    <pivotField compact="0" outline="0" showAll="0"/>
    <pivotField dataField="1" compact="0" outline="0" showAll="0"/>
    <pivotField compact="0" outline="0" showAll="0"/>
  </pivotFields>
  <rowFields count="1">
    <field x="1"/>
  </rowFields>
  <rowItems count="14">
    <i>
      <x v="27"/>
    </i>
    <i>
      <x v="28"/>
    </i>
    <i>
      <x v="29"/>
    </i>
    <i>
      <x v="30"/>
    </i>
    <i>
      <x v="31"/>
    </i>
    <i>
      <x v="32"/>
    </i>
    <i>
      <x v="33"/>
    </i>
    <i>
      <x v="34"/>
    </i>
    <i>
      <x v="35"/>
    </i>
    <i>
      <x v="36"/>
    </i>
    <i>
      <x v="37"/>
    </i>
    <i>
      <x v="38"/>
    </i>
    <i>
      <x v="39"/>
    </i>
    <i t="grand">
      <x/>
    </i>
  </rowItems>
  <colFields count="1">
    <field x="-2"/>
  </colFields>
  <colItems count="2">
    <i>
      <x/>
    </i>
    <i i="1">
      <x v="1"/>
    </i>
  </colItems>
  <dataFields count="2">
    <dataField name="Active Player Accounts" fld="6" subtotal="average" baseField="0" baseItem="0" numFmtId="3"/>
    <dataField name="ARPPA" fld="8" subtotal="average" baseField="1" baseItem="12"/>
  </dataFields>
  <formats count="3">
    <format dxfId="12">
      <pivotArea outline="0" collapsedLevelsAreSubtotals="1" fieldPosition="0"/>
    </format>
    <format dxfId="11">
      <pivotArea outline="0" fieldPosition="0">
        <references count="1">
          <reference field="4294967294" count="1" selected="0">
            <x v="0"/>
          </reference>
        </references>
      </pivotArea>
    </format>
    <format dxfId="10">
      <pivotArea dataOnly="0" labelOnly="1" outline="0" fieldPosition="0">
        <references count="1">
          <reference field="4294967294" count="2">
            <x v="0"/>
            <x v="1"/>
          </reference>
        </references>
      </pivotArea>
    </format>
  </formats>
  <chartFormats count="7">
    <chartFormat chart="14" format="3" series="1">
      <pivotArea type="data" outline="0" fieldPosition="0">
        <references count="1">
          <reference field="4294967294" count="1" selected="0">
            <x v="1"/>
          </reference>
        </references>
      </pivotArea>
    </chartFormat>
    <chartFormat chart="33" format="19" series="1">
      <pivotArea type="data" outline="0" fieldPosition="0">
        <references count="1">
          <reference field="4294967294" count="1" selected="0">
            <x v="0"/>
          </reference>
        </references>
      </pivotArea>
    </chartFormat>
    <chartFormat chart="33" format="20" series="1">
      <pivotArea type="data" outline="0" fieldPosition="0">
        <references count="1">
          <reference field="4294967294" count="1" selected="0">
            <x v="1"/>
          </reference>
        </references>
      </pivotArea>
    </chartFormat>
    <chartFormat chart="40" format="21" series="1">
      <pivotArea type="data" outline="0" fieldPosition="0">
        <references count="1">
          <reference field="4294967294" count="1" selected="0">
            <x v="0"/>
          </reference>
        </references>
      </pivotArea>
    </chartFormat>
    <chartFormat chart="40" format="22" series="1">
      <pivotArea type="data" outline="0" fieldPosition="0">
        <references count="1">
          <reference field="4294967294" count="1" selected="0">
            <x v="1"/>
          </reference>
        </references>
      </pivotArea>
    </chartFormat>
    <chartFormat chart="41" format="23" series="1">
      <pivotArea type="data" outline="0" fieldPosition="0">
        <references count="1">
          <reference field="4294967294" count="1" selected="0">
            <x v="0"/>
          </reference>
        </references>
      </pivotArea>
    </chartFormat>
    <chartFormat chart="41" format="2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E1D3368-0EA5-44A5-9D7F-AA8306F48240}" name="PivotTable1"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7:AT8" firstHeaderRow="0" firstDataRow="1" firstDataCol="0" rowPageCount="1" colPageCount="1"/>
  <pivotFields count="10">
    <pivotField showAll="0"/>
    <pivotField axis="axisPage" showAll="0">
      <items count="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pageFields count="1">
    <pageField fld="1" item="39" hier="-1"/>
  </pageFields>
  <dataFields count="8">
    <dataField name="Cash Wagers (M)" fld="2" baseField="0" baseItem="0" numFmtId="167"/>
    <dataField name="Cash Wagers MoM %" fld="3" baseField="0" baseItem="0" numFmtId="9"/>
    <dataField name="NAGGR (M)" fld="4" baseField="0" baseItem="0" numFmtId="170"/>
    <dataField name="NAGGR MoM %" fld="5" baseField="0" baseItem="0" numFmtId="9"/>
    <dataField name="Active Player Accounts (K)" fld="6" baseField="0" baseItem="0"/>
    <dataField name="Active Player Accounts MoM %" fld="7" baseField="0" baseItem="0" numFmtId="9"/>
    <dataField name="ARPPA ($)" fld="8" baseField="0" baseItem="0" numFmtId="167"/>
    <dataField name="ARPPA MoM %" fld="9" baseField="0" baseItem="0" numFmtId="9"/>
  </dataFields>
  <formats count="9">
    <format dxfId="21">
      <pivotArea outline="0" collapsedLevelsAreSubtotals="1" fieldPosition="0">
        <references count="1">
          <reference field="4294967294" count="1" selected="0">
            <x v="1"/>
          </reference>
        </references>
      </pivotArea>
    </format>
    <format dxfId="20">
      <pivotArea outline="0" collapsedLevelsAreSubtotals="1" fieldPosition="0">
        <references count="1">
          <reference field="4294967294" count="1" selected="0">
            <x v="3"/>
          </reference>
        </references>
      </pivotArea>
    </format>
    <format dxfId="19">
      <pivotArea outline="0" collapsedLevelsAreSubtotals="1" fieldPosition="0">
        <references count="1">
          <reference field="4294967294" count="1" selected="0">
            <x v="7"/>
          </reference>
        </references>
      </pivotArea>
    </format>
    <format dxfId="18">
      <pivotArea outline="0" collapsedLevelsAreSubtotals="1" fieldPosition="0">
        <references count="1">
          <reference field="4294967294" count="1" selected="0">
            <x v="6"/>
          </reference>
        </references>
      </pivotArea>
    </format>
    <format dxfId="17">
      <pivotArea outline="0" collapsedLevelsAreSubtotals="1" fieldPosition="0">
        <references count="1">
          <reference field="4294967294" count="1" selected="0">
            <x v="0"/>
          </reference>
        </references>
      </pivotArea>
    </format>
    <format dxfId="16">
      <pivotArea dataOnly="0" labelOnly="1" outline="0" fieldPosition="0">
        <references count="1">
          <reference field="1" count="1">
            <x v="24"/>
          </reference>
        </references>
      </pivotArea>
    </format>
    <format dxfId="15">
      <pivotArea outline="0" collapsedLevelsAreSubtotals="1" fieldPosition="0">
        <references count="1">
          <reference field="4294967294" count="1" selected="0">
            <x v="5"/>
          </reference>
        </references>
      </pivotArea>
    </format>
    <format dxfId="14">
      <pivotArea dataOnly="0" labelOnly="1" outline="0" fieldPosition="0">
        <references count="1">
          <reference field="4294967294" count="8">
            <x v="0"/>
            <x v="1"/>
            <x v="2"/>
            <x v="3"/>
            <x v="4"/>
            <x v="5"/>
            <x v="6"/>
            <x v="7"/>
          </reference>
        </references>
      </pivotArea>
    </format>
    <format dxfId="13">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723F9CE-1E5D-42B0-ABF2-026DEF7B942B}" name="PivotTable7" cacheId="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M14:AS18" firstHeaderRow="0" firstDataRow="1" firstDataCol="1" rowPageCount="1" colPageCount="1"/>
  <pivotFields count="9">
    <pivotField compact="0" outline="0" showAll="0"/>
    <pivotField axis="axisPage" compact="0" outline="0" showAll="0">
      <items count="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t="default"/>
      </items>
    </pivotField>
    <pivotField name="Product Category" axis="axisRow" compact="0" outline="0" showAll="0">
      <items count="4">
        <item x="0"/>
        <item x="1"/>
        <item x="2"/>
        <item t="default"/>
      </items>
    </pivotField>
    <pivotField dataField="1" compact="0" numFmtId="166" outline="0" showAll="0"/>
    <pivotField dataField="1" compact="0" outline="0" showAll="0"/>
    <pivotField dataField="1" compact="0" numFmtId="9" outline="0" showAll="0"/>
    <pivotField dataField="1" compact="0" outline="0" showAll="0"/>
    <pivotField dataField="1" compact="0" outline="0" showAll="0"/>
    <pivotField dataField="1" compact="0" numFmtId="9" outline="0" showAll="0"/>
  </pivotFields>
  <rowFields count="1">
    <field x="2"/>
  </rowFields>
  <rowItems count="4">
    <i>
      <x/>
    </i>
    <i>
      <x v="1"/>
    </i>
    <i>
      <x v="2"/>
    </i>
    <i t="grand">
      <x/>
    </i>
  </rowItems>
  <colFields count="1">
    <field x="-2"/>
  </colFields>
  <colItems count="6">
    <i>
      <x/>
    </i>
    <i i="1">
      <x v="1"/>
    </i>
    <i i="2">
      <x v="2"/>
    </i>
    <i i="3">
      <x v="3"/>
    </i>
    <i i="4">
      <x v="4"/>
    </i>
    <i i="5">
      <x v="5"/>
    </i>
  </colItems>
  <pageFields count="1">
    <pageField fld="1" item="39" hier="-1"/>
  </pageFields>
  <dataFields count="6">
    <dataField name="Cash Wagers (M)" fld="3" baseField="0" baseItem="0" numFmtId="167"/>
    <dataField name="Cash Wagers MoM %" fld="4" baseField="0" baseItem="0" numFmtId="9"/>
    <dataField name="Cash Wagers Market Share %" fld="5" baseField="0" baseItem="0" numFmtId="9"/>
    <dataField name="NAGGR (M)" fld="6" baseField="0" baseItem="0" numFmtId="167"/>
    <dataField name="NAGGR MoM %" fld="7" baseField="0" baseItem="0" numFmtId="9"/>
    <dataField name="NAGGR Market Share %" fld="8" baseField="0" baseItem="0" numFmtId="9"/>
  </dataFields>
  <formats count="11">
    <format dxfId="32">
      <pivotArea outline="0" collapsedLevelsAreSubtotals="1" fieldPosition="0">
        <references count="1">
          <reference field="4294967294" count="1" selected="0">
            <x v="2"/>
          </reference>
        </references>
      </pivotArea>
    </format>
    <format dxfId="31">
      <pivotArea outline="0" collapsedLevelsAreSubtotals="1" fieldPosition="0">
        <references count="1">
          <reference field="4294967294" count="1" selected="0">
            <x v="4"/>
          </reference>
        </references>
      </pivotArea>
    </format>
    <format dxfId="30">
      <pivotArea outline="0" collapsedLevelsAreSubtotals="1" fieldPosition="0">
        <references count="1">
          <reference field="4294967294" count="1" selected="0">
            <x v="5"/>
          </reference>
        </references>
      </pivotArea>
    </format>
    <format dxfId="29">
      <pivotArea outline="0" collapsedLevelsAreSubtotals="1" fieldPosition="0">
        <references count="1">
          <reference field="4294967294" count="1" selected="0">
            <x v="0"/>
          </reference>
        </references>
      </pivotArea>
    </format>
    <format dxfId="28">
      <pivotArea outline="0" collapsedLevelsAreSubtotals="1" fieldPosition="0">
        <references count="1">
          <reference field="4294967294" count="1" selected="0">
            <x v="1"/>
          </reference>
        </references>
      </pivotArea>
    </format>
    <format dxfId="27">
      <pivotArea dataOnly="0" labelOnly="1" outline="0" fieldPosition="0">
        <references count="1">
          <reference field="1" count="1">
            <x v="24"/>
          </reference>
        </references>
      </pivotArea>
    </format>
    <format dxfId="26">
      <pivotArea outline="0" collapsedLevelsAreSubtotals="1" fieldPosition="0">
        <references count="1">
          <reference field="4294967294" count="1" selected="0">
            <x v="3"/>
          </reference>
        </references>
      </pivotArea>
    </format>
    <format dxfId="25">
      <pivotArea field="2" type="button" dataOnly="0" labelOnly="1" outline="0" axis="axisRow" fieldPosition="0"/>
    </format>
    <format dxfId="24">
      <pivotArea dataOnly="0" labelOnly="1" outline="0" fieldPosition="0">
        <references count="1">
          <reference field="4294967294" count="6">
            <x v="0"/>
            <x v="1"/>
            <x v="2"/>
            <x v="3"/>
            <x v="4"/>
            <x v="5"/>
          </reference>
        </references>
      </pivotArea>
    </format>
    <format dxfId="23">
      <pivotArea outline="0" fieldPosition="0">
        <references count="2">
          <reference field="4294967294" count="1" selected="0">
            <x v="3"/>
          </reference>
          <reference field="2" count="0" selected="0"/>
        </references>
      </pivotArea>
    </format>
    <format dxfId="22">
      <pivotArea field="2" grandRow="1" outline="0"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37470387-4BFC-4AB5-9239-B43C7A65949B}" name="PivotTable13"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33">
  <location ref="W5:Z19" firstHeaderRow="1" firstDataRow="2" firstDataCol="1"/>
  <pivotFields count="9">
    <pivotField compact="0" outline="0" showAll="0"/>
    <pivotField name="Year Month" axis="axisRow" compact="0" outline="0" showAll="0">
      <items count="41">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x="27"/>
        <item x="28"/>
        <item x="29"/>
        <item x="30"/>
        <item x="31"/>
        <item x="32"/>
        <item x="33"/>
        <item x="34"/>
        <item x="35"/>
        <item x="36"/>
        <item x="37"/>
        <item x="38"/>
        <item x="39"/>
        <item t="default"/>
      </items>
    </pivotField>
    <pivotField name="Product Category" axis="axisCol" compact="0" outline="0" showAll="0">
      <items count="4">
        <item x="0"/>
        <item x="1"/>
        <item x="2"/>
        <item t="default"/>
      </items>
    </pivotField>
    <pivotField compact="0" numFmtId="166" outline="0" showAll="0"/>
    <pivotField compact="0" outline="0" showAll="0"/>
    <pivotField dataField="1" compact="0" numFmtId="9" outline="0" showAll="0"/>
    <pivotField compact="0" outline="0" showAll="0"/>
    <pivotField compact="0" outline="0" showAll="0"/>
    <pivotField compact="0" numFmtId="9" outline="0" showAll="0"/>
  </pivotFields>
  <rowFields count="1">
    <field x="1"/>
  </rowFields>
  <rowItems count="13">
    <i>
      <x v="27"/>
    </i>
    <i>
      <x v="28"/>
    </i>
    <i>
      <x v="29"/>
    </i>
    <i>
      <x v="30"/>
    </i>
    <i>
      <x v="31"/>
    </i>
    <i>
      <x v="32"/>
    </i>
    <i>
      <x v="33"/>
    </i>
    <i>
      <x v="34"/>
    </i>
    <i>
      <x v="35"/>
    </i>
    <i>
      <x v="36"/>
    </i>
    <i>
      <x v="37"/>
    </i>
    <i>
      <x v="38"/>
    </i>
    <i>
      <x v="39"/>
    </i>
  </rowItems>
  <colFields count="1">
    <field x="2"/>
  </colFields>
  <colItems count="3">
    <i>
      <x/>
    </i>
    <i>
      <x v="1"/>
    </i>
    <i>
      <x v="2"/>
    </i>
  </colItems>
  <dataFields count="1">
    <dataField name="Cash Wagers Market Share %" fld="5" baseField="0" baseItem="0" numFmtId="9"/>
  </dataFields>
  <formats count="2">
    <format dxfId="34">
      <pivotArea outline="0" collapsedLevelsAreSubtotals="1" fieldPosition="0"/>
    </format>
    <format dxfId="33">
      <pivotArea dataOnly="0" labelOnly="1" outline="0" fieldPosition="0">
        <references count="1">
          <reference field="2" count="0"/>
        </references>
      </pivotArea>
    </format>
  </formats>
  <chartFormats count="3">
    <chartFormat chart="6" format="18" series="1">
      <pivotArea type="data" outline="0" fieldPosition="0">
        <references count="2">
          <reference field="4294967294" count="1" selected="0">
            <x v="0"/>
          </reference>
          <reference field="2" count="1" selected="0">
            <x v="0"/>
          </reference>
        </references>
      </pivotArea>
    </chartFormat>
    <chartFormat chart="6" format="19" series="1">
      <pivotArea type="data" outline="0" fieldPosition="0">
        <references count="2">
          <reference field="4294967294" count="1" selected="0">
            <x v="0"/>
          </reference>
          <reference field="2" count="1" selected="0">
            <x v="1"/>
          </reference>
        </references>
      </pivotArea>
    </chartFormat>
    <chartFormat chart="6" format="2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8B727F0-2658-43E7-8352-297718549EEE}" name="PivotTable6"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40">
  <location ref="AH5:AK19" firstHeaderRow="1" firstDataRow="2" firstDataCol="1"/>
  <pivotFields count="9">
    <pivotField compact="0" outline="0" showAll="0"/>
    <pivotField name="Year Month" axis="axisRow" compact="0" outline="0" showAll="0">
      <items count="41">
        <item h="1"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x="27"/>
        <item x="28"/>
        <item x="29"/>
        <item x="30"/>
        <item x="31"/>
        <item x="32"/>
        <item x="33"/>
        <item x="34"/>
        <item x="35"/>
        <item x="36"/>
        <item x="37"/>
        <item x="38"/>
        <item x="39"/>
        <item t="default"/>
      </items>
    </pivotField>
    <pivotField name="Product Category" axis="axisCol" compact="0" outline="0" showAll="0">
      <items count="4">
        <item x="0"/>
        <item x="1"/>
        <item x="2"/>
        <item t="default"/>
      </items>
    </pivotField>
    <pivotField compact="0" numFmtId="166" outline="0" showAll="0"/>
    <pivotField compact="0" outline="0" showAll="0"/>
    <pivotField compact="0" numFmtId="9" outline="0" showAll="0"/>
    <pivotField compact="0" outline="0" showAll="0"/>
    <pivotField compact="0" outline="0" showAll="0"/>
    <pivotField dataField="1" compact="0" numFmtId="9" outline="0" showAll="0"/>
  </pivotFields>
  <rowFields count="1">
    <field x="1"/>
  </rowFields>
  <rowItems count="13">
    <i>
      <x v="27"/>
    </i>
    <i>
      <x v="28"/>
    </i>
    <i>
      <x v="29"/>
    </i>
    <i>
      <x v="30"/>
    </i>
    <i>
      <x v="31"/>
    </i>
    <i>
      <x v="32"/>
    </i>
    <i>
      <x v="33"/>
    </i>
    <i>
      <x v="34"/>
    </i>
    <i>
      <x v="35"/>
    </i>
    <i>
      <x v="36"/>
    </i>
    <i>
      <x v="37"/>
    </i>
    <i>
      <x v="38"/>
    </i>
    <i>
      <x v="39"/>
    </i>
  </rowItems>
  <colFields count="1">
    <field x="2"/>
  </colFields>
  <colItems count="3">
    <i>
      <x/>
    </i>
    <i>
      <x v="1"/>
    </i>
    <i>
      <x v="2"/>
    </i>
  </colItems>
  <dataFields count="1">
    <dataField name="NAGGR Market Share %" fld="8" baseField="0" baseItem="0"/>
  </dataFields>
  <formats count="2">
    <format dxfId="36">
      <pivotArea outline="0" collapsedLevelsAreSubtotals="1" fieldPosition="0"/>
    </format>
    <format dxfId="35">
      <pivotArea dataOnly="0" labelOnly="1" outline="0" fieldPosition="0">
        <references count="1">
          <reference field="2" count="0"/>
        </references>
      </pivotArea>
    </format>
  </formats>
  <chartFormats count="24">
    <chartFormat chart="18" format="0" series="1">
      <pivotArea type="data" outline="0" fieldPosition="0">
        <references count="2">
          <reference field="4294967294" count="1" selected="0">
            <x v="0"/>
          </reference>
          <reference field="2" count="1" selected="0">
            <x v="0"/>
          </reference>
        </references>
      </pivotArea>
    </chartFormat>
    <chartFormat chart="18" format="1" series="1">
      <pivotArea type="data" outline="0" fieldPosition="0">
        <references count="2">
          <reference field="4294967294" count="1" selected="0">
            <x v="0"/>
          </reference>
          <reference field="2" count="1" selected="0">
            <x v="1"/>
          </reference>
        </references>
      </pivotArea>
    </chartFormat>
    <chartFormat chart="18" format="2" series="1">
      <pivotArea type="data" outline="0" fieldPosition="0">
        <references count="2">
          <reference field="4294967294" count="1" selected="0">
            <x v="0"/>
          </reference>
          <reference field="2" count="1" selected="0">
            <x v="2"/>
          </reference>
        </references>
      </pivotArea>
    </chartFormat>
    <chartFormat chart="19" format="3" series="1">
      <pivotArea type="data" outline="0" fieldPosition="0">
        <references count="2">
          <reference field="4294967294" count="1" selected="0">
            <x v="0"/>
          </reference>
          <reference field="2" count="1" selected="0">
            <x v="0"/>
          </reference>
        </references>
      </pivotArea>
    </chartFormat>
    <chartFormat chart="19" format="4" series="1">
      <pivotArea type="data" outline="0" fieldPosition="0">
        <references count="2">
          <reference field="4294967294" count="1" selected="0">
            <x v="0"/>
          </reference>
          <reference field="2" count="1" selected="0">
            <x v="1"/>
          </reference>
        </references>
      </pivotArea>
    </chartFormat>
    <chartFormat chart="19" format="5" series="1">
      <pivotArea type="data" outline="0" fieldPosition="0">
        <references count="2">
          <reference field="4294967294" count="1" selected="0">
            <x v="0"/>
          </reference>
          <reference field="2" count="1" selected="0">
            <x v="2"/>
          </reference>
        </references>
      </pivotArea>
    </chartFormat>
    <chartFormat chart="20" format="6" series="1">
      <pivotArea type="data" outline="0" fieldPosition="0">
        <references count="2">
          <reference field="4294967294" count="1" selected="0">
            <x v="0"/>
          </reference>
          <reference field="2" count="1" selected="0">
            <x v="0"/>
          </reference>
        </references>
      </pivotArea>
    </chartFormat>
    <chartFormat chart="20" format="7" series="1">
      <pivotArea type="data" outline="0" fieldPosition="0">
        <references count="2">
          <reference field="4294967294" count="1" selected="0">
            <x v="0"/>
          </reference>
          <reference field="2" count="1" selected="0">
            <x v="1"/>
          </reference>
        </references>
      </pivotArea>
    </chartFormat>
    <chartFormat chart="20" format="8" series="1">
      <pivotArea type="data" outline="0" fieldPosition="0">
        <references count="2">
          <reference field="4294967294" count="1" selected="0">
            <x v="0"/>
          </reference>
          <reference field="2" count="1" selected="0">
            <x v="2"/>
          </reference>
        </references>
      </pivotArea>
    </chartFormat>
    <chartFormat chart="21" format="18" series="1">
      <pivotArea type="data" outline="0" fieldPosition="0">
        <references count="2">
          <reference field="4294967294" count="1" selected="0">
            <x v="0"/>
          </reference>
          <reference field="2" count="1" selected="0">
            <x v="0"/>
          </reference>
        </references>
      </pivotArea>
    </chartFormat>
    <chartFormat chart="21" format="19" series="1">
      <pivotArea type="data" outline="0" fieldPosition="0">
        <references count="2">
          <reference field="4294967294" count="1" selected="0">
            <x v="0"/>
          </reference>
          <reference field="2" count="1" selected="0">
            <x v="1"/>
          </reference>
        </references>
      </pivotArea>
    </chartFormat>
    <chartFormat chart="21" format="20" series="1">
      <pivotArea type="data" outline="0" fieldPosition="0">
        <references count="2">
          <reference field="4294967294" count="1" selected="0">
            <x v="0"/>
          </reference>
          <reference field="2" count="1" selected="0">
            <x v="2"/>
          </reference>
        </references>
      </pivotArea>
    </chartFormat>
    <chartFormat chart="29" format="21" series="1">
      <pivotArea type="data" outline="0" fieldPosition="0">
        <references count="2">
          <reference field="4294967294" count="1" selected="0">
            <x v="0"/>
          </reference>
          <reference field="2" count="1" selected="0">
            <x v="0"/>
          </reference>
        </references>
      </pivotArea>
    </chartFormat>
    <chartFormat chart="29" format="22" series="1">
      <pivotArea type="data" outline="0" fieldPosition="0">
        <references count="2">
          <reference field="4294967294" count="1" selected="0">
            <x v="0"/>
          </reference>
          <reference field="2" count="1" selected="0">
            <x v="1"/>
          </reference>
        </references>
      </pivotArea>
    </chartFormat>
    <chartFormat chart="29" format="23" series="1">
      <pivotArea type="data" outline="0" fieldPosition="0">
        <references count="2">
          <reference field="4294967294" count="1" selected="0">
            <x v="0"/>
          </reference>
          <reference field="2" count="1" selected="0">
            <x v="2"/>
          </reference>
        </references>
      </pivotArea>
    </chartFormat>
    <chartFormat chart="30" format="24" series="1">
      <pivotArea type="data" outline="0" fieldPosition="0">
        <references count="2">
          <reference field="4294967294" count="1" selected="0">
            <x v="0"/>
          </reference>
          <reference field="2" count="1" selected="0">
            <x v="0"/>
          </reference>
        </references>
      </pivotArea>
    </chartFormat>
    <chartFormat chart="30" format="25" series="1">
      <pivotArea type="data" outline="0" fieldPosition="0">
        <references count="2">
          <reference field="4294967294" count="1" selected="0">
            <x v="0"/>
          </reference>
          <reference field="2" count="1" selected="0">
            <x v="1"/>
          </reference>
        </references>
      </pivotArea>
    </chartFormat>
    <chartFormat chart="30" format="26" series="1">
      <pivotArea type="data" outline="0" fieldPosition="0">
        <references count="2">
          <reference field="4294967294" count="1" selected="0">
            <x v="0"/>
          </reference>
          <reference field="2" count="1" selected="0">
            <x v="2"/>
          </reference>
        </references>
      </pivotArea>
    </chartFormat>
    <chartFormat chart="33" format="21" series="1">
      <pivotArea type="data" outline="0" fieldPosition="0">
        <references count="2">
          <reference field="4294967294" count="1" selected="0">
            <x v="0"/>
          </reference>
          <reference field="2" count="1" selected="0">
            <x v="0"/>
          </reference>
        </references>
      </pivotArea>
    </chartFormat>
    <chartFormat chart="33" format="22" series="1">
      <pivotArea type="data" outline="0" fieldPosition="0">
        <references count="2">
          <reference field="4294967294" count="1" selected="0">
            <x v="0"/>
          </reference>
          <reference field="2" count="1" selected="0">
            <x v="1"/>
          </reference>
        </references>
      </pivotArea>
    </chartFormat>
    <chartFormat chart="33" format="23" series="1">
      <pivotArea type="data" outline="0" fieldPosition="0">
        <references count="2">
          <reference field="4294967294" count="1" selected="0">
            <x v="0"/>
          </reference>
          <reference field="2" count="1" selected="0">
            <x v="2"/>
          </reference>
        </references>
      </pivotArea>
    </chartFormat>
    <chartFormat chart="34" format="24" series="1">
      <pivotArea type="data" outline="0" fieldPosition="0">
        <references count="2">
          <reference field="4294967294" count="1" selected="0">
            <x v="0"/>
          </reference>
          <reference field="2" count="1" selected="0">
            <x v="0"/>
          </reference>
        </references>
      </pivotArea>
    </chartFormat>
    <chartFormat chart="34" format="25" series="1">
      <pivotArea type="data" outline="0" fieldPosition="0">
        <references count="2">
          <reference field="4294967294" count="1" selected="0">
            <x v="0"/>
          </reference>
          <reference field="2" count="1" selected="0">
            <x v="1"/>
          </reference>
        </references>
      </pivotArea>
    </chartFormat>
    <chartFormat chart="3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2CE66F-A8D7-47C7-B09C-3FEBAE2DA1C4}" autoFormatId="16" applyNumberFormats="0" applyBorderFormats="0" applyFontFormats="0" applyPatternFormats="0" applyAlignmentFormats="0" applyWidthHeightFormats="0">
  <queryTableRefresh nextId="33">
    <queryTableFields count="10">
      <queryTableField id="19" name="FiscalYearQuarter" tableColumnId="1"/>
      <queryTableField id="2" name="YearMonth" tableColumnId="2"/>
      <queryTableField id="5" name="CashWagers(M)" tableColumnId="5"/>
      <queryTableField id="6" name="CashWagersMoM%" tableColumnId="6"/>
      <queryTableField id="9" name="NAGGR(M)" tableColumnId="9"/>
      <queryTableField id="10" name="NAGGRMoM%" tableColumnId="10"/>
      <queryTableField id="29" name="ActivePlayerAccounts(K)" tableColumnId="7"/>
      <queryTableField id="30" name="ActivePlayerAccountsMoM%" tableColumnId="8"/>
      <queryTableField id="11" name="ARPPA($)" tableColumnId="11"/>
      <queryTableField id="12" name="ARPPAMoM%" tableColumnId="1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2D5674F9-9B48-4090-8BBD-C0AEA2D7835C}" autoFormatId="16" applyNumberFormats="0" applyBorderFormats="0" applyFontFormats="0" applyPatternFormats="0" applyAlignmentFormats="0" applyWidthHeightFormats="0">
  <queryTableRefresh nextId="10">
    <queryTableFields count="9">
      <queryTableField id="1" name="FiscalYearQuarter" tableColumnId="1"/>
      <queryTableField id="2" name="YearMonth" tableColumnId="2"/>
      <queryTableField id="3" name="ProductCategory" tableColumnId="3"/>
      <queryTableField id="4" name="CashWagers(M)" tableColumnId="4"/>
      <queryTableField id="5" name="CashWagersMoM%" tableColumnId="5"/>
      <queryTableField id="6" name="CashWagersMarketShare%" tableColumnId="6"/>
      <queryTableField id="7" name="NAGGR(M)" tableColumnId="7"/>
      <queryTableField id="8" name="NAGGRMoM%" tableColumnId="8"/>
      <queryTableField id="9" name="NAGGRMarketShare%"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egory" xr10:uid="{0BD123DE-6AE8-4151-B68A-A1A9468DA2BF}" sourceName="ProductCategory">
  <pivotTables>
    <pivotTable tabId="146" name="PivotTable4"/>
    <pivotTable tabId="146" name="PivotTable5"/>
  </pivotTables>
  <data>
    <tabular pivotCacheId="262230942">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1" xr10:uid="{9942A110-B03B-4E95-86F2-EBEF2F88B5D2}" sourceName="YearMonth">
  <pivotTables>
    <pivotTable tabId="146" name="PivotTable4"/>
    <pivotTable tabId="146" name="PivotTable13"/>
    <pivotTable tabId="146" name="PivotTable5"/>
    <pivotTable tabId="146" name="PivotTable6"/>
  </pivotTables>
  <data>
    <tabular pivotCacheId="262230942">
      <items count="40">
        <i x="0"/>
        <i x="1"/>
        <i x="2"/>
        <i x="3"/>
        <i x="4"/>
        <i x="5"/>
        <i x="6"/>
        <i x="7"/>
        <i x="8"/>
        <i x="9"/>
        <i x="10"/>
        <i x="11"/>
        <i x="12"/>
        <i x="13"/>
        <i x="14"/>
        <i x="15"/>
        <i x="16"/>
        <i x="17"/>
        <i x="18"/>
        <i x="19"/>
        <i x="20"/>
        <i x="21"/>
        <i x="22"/>
        <i x="23"/>
        <i x="24"/>
        <i x="25"/>
        <i x="26"/>
        <i x="27" s="1"/>
        <i x="28" s="1"/>
        <i x="29" s="1"/>
        <i x="30" s="1"/>
        <i x="31" s="1"/>
        <i x="32" s="1"/>
        <i x="33" s="1"/>
        <i x="34" s="1"/>
        <i x="35" s="1"/>
        <i x="36" s="1"/>
        <i x="37" s="1"/>
        <i x="38" s="1"/>
        <i x="39"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 xr10:uid="{EA95601E-492E-48FD-914C-06FE2A05361E}" sourceName="YearMonth">
  <pivotTables>
    <pivotTable tabId="146" name="PivotTable2"/>
    <pivotTable tabId="146" name="PivotTable3"/>
  </pivotTables>
  <data>
    <tabular pivotCacheId="1741125056">
      <items count="40">
        <i x="0"/>
        <i x="1"/>
        <i x="2"/>
        <i x="3"/>
        <i x="4"/>
        <i x="5"/>
        <i x="6"/>
        <i x="7"/>
        <i x="8"/>
        <i x="9"/>
        <i x="10"/>
        <i x="11"/>
        <i x="12"/>
        <i x="13"/>
        <i x="14"/>
        <i x="15"/>
        <i x="16"/>
        <i x="17"/>
        <i x="18"/>
        <i x="19"/>
        <i x="20"/>
        <i x="21"/>
        <i x="22"/>
        <i x="23"/>
        <i x="24"/>
        <i x="25"/>
        <i x="26"/>
        <i x="27" s="1"/>
        <i x="28" s="1"/>
        <i x="29" s="1"/>
        <i x="30" s="1"/>
        <i x="31" s="1"/>
        <i x="32" s="1"/>
        <i x="33" s="1"/>
        <i x="34" s="1"/>
        <i x="35" s="1"/>
        <i x="36" s="1"/>
        <i x="37" s="1"/>
        <i x="38" s="1"/>
        <i x="39"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egory 1" xr10:uid="{AFCF75BF-5D05-4093-A48F-8A962FBEEB68}" cache="Slicer_ProductCategory" caption="ProductCategory" rowHeight="288925"/>
  <slicer name="YearMonth 1" xr10:uid="{67825467-959F-4B0E-A335-DA8583CE9B70}" cache="Slicer_YearMonth1" caption="YearMonth" startItem="28" rowHeight="2889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85661A86-098F-4372-AD51-4F6E071052CD}" cache="Slicer_YearMonth" caption="YearMonth" startItem="21" rowHeight="2889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522F6-D482-4058-9710-961DEE02E504}" name="Data__Monthly_Stats" displayName="Data__Monthly_Stats" ref="A3:J43" tableType="queryTable" totalsRowShown="0">
  <tableColumns count="10">
    <tableColumn id="1" xr3:uid="{8BDAE4C0-1A49-4B9A-8200-7C330CB7DB44}" uniqueName="1" name="FiscalYearQuarter" queryTableFieldId="19" dataDxfId="55" dataCellStyle="Percent"/>
    <tableColumn id="2" xr3:uid="{FB18762A-ED40-4BF9-9835-E1C90D24E572}" uniqueName="2" name="YearMonth" queryTableFieldId="2" dataDxfId="54"/>
    <tableColumn id="5" xr3:uid="{41F5A431-D8A1-4097-B12A-223B7CE4C48F}" uniqueName="5" name="CashWagers(M)" queryTableFieldId="5" dataDxfId="53" dataCellStyle="Currency"/>
    <tableColumn id="6" xr3:uid="{6CAE8EAD-ED63-4204-9D28-23D2E9F333A2}" uniqueName="6" name="CashWagersMoM%" queryTableFieldId="6" dataDxfId="52" dataCellStyle="Percent"/>
    <tableColumn id="9" xr3:uid="{25B0C1DA-A1C4-4448-AC01-3B616892A585}" uniqueName="9" name="NAGGR(M)" queryTableFieldId="9" dataDxfId="51" dataCellStyle="Percent"/>
    <tableColumn id="10" xr3:uid="{237FC4D1-570C-40CD-85F9-C9B66E51B0CA}" uniqueName="10" name="NAGGRMoM%" queryTableFieldId="10" dataDxfId="50" dataCellStyle="Percent"/>
    <tableColumn id="7" xr3:uid="{B725319A-9465-444B-A90A-32C8840AB1D6}" uniqueName="7" name="ActivePlayerAccounts(K)" queryTableFieldId="29" dataDxfId="49" dataCellStyle="Percent"/>
    <tableColumn id="8" xr3:uid="{D5248877-6BBF-4DD9-98E9-3998202CBF51}" uniqueName="8" name="ActivePlayerAccountsMoM%" queryTableFieldId="30" dataDxfId="48" dataCellStyle="Percent"/>
    <tableColumn id="11" xr3:uid="{9348CD4E-D2A2-4DC2-89D6-77707652A88A}" uniqueName="11" name="ARPPA($)" queryTableFieldId="11" dataDxfId="47"/>
    <tableColumn id="12" xr3:uid="{E3828B96-B710-40D8-9C71-33671077ABF8}" uniqueName="12" name="ARPPAMoM%" queryTableFieldId="12" dataDxfId="46"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9770CA-C570-4CD7-877C-446DEE982796}" name="Data__Product_Monthly_Stats" displayName="Data__Product_Monthly_Stats" ref="A3:I123" tableType="queryTable" totalsRowShown="0">
  <autoFilter ref="A3:I123" xr:uid="{AC9770CA-C570-4CD7-877C-446DEE982796}"/>
  <tableColumns count="9">
    <tableColumn id="1" xr3:uid="{DD72B070-BC0E-4DC3-83AD-B65C36BBE86E}" uniqueName="1" name="FiscalYearQuarter" queryTableFieldId="1" dataDxfId="45"/>
    <tableColumn id="2" xr3:uid="{9C32541A-C9FF-48C5-8109-1C1C99081EC8}" uniqueName="2" name="YearMonth" queryTableFieldId="2" dataDxfId="44"/>
    <tableColumn id="3" xr3:uid="{D5D8BA1B-BABD-4F06-9A1A-042E9309A5BE}" uniqueName="3" name="ProductCategory" queryTableFieldId="3" dataDxfId="43"/>
    <tableColumn id="4" xr3:uid="{547E01FF-FF88-4C22-B577-A838AA72C4BB}" uniqueName="4" name="CashWagers(M)" queryTableFieldId="4" dataDxfId="42" dataCellStyle="Comma"/>
    <tableColumn id="5" xr3:uid="{D0037EC2-B60A-4455-B50E-E4BE147F5E06}" uniqueName="5" name="CashWagersMoM%" queryTableFieldId="5" dataDxfId="41" dataCellStyle="Percent"/>
    <tableColumn id="6" xr3:uid="{68ED0D1D-8B78-4DCC-A9DD-4025585C4B0B}" uniqueName="6" name="CashWagersMarketShare%" queryTableFieldId="6" dataDxfId="40" dataCellStyle="Percent"/>
    <tableColumn id="7" xr3:uid="{BF74B0C6-8545-4192-9435-47B6FA860D36}" uniqueName="7" name="NAGGR(M)" queryTableFieldId="7" dataDxfId="39"/>
    <tableColumn id="8" xr3:uid="{6C79F50C-4E40-46DC-A38D-9599F16F9715}" uniqueName="8" name="NAGGRMoM%" queryTableFieldId="8" dataDxfId="38" dataCellStyle="Percent"/>
    <tableColumn id="9" xr3:uid="{99AD0579-923C-441B-9B76-37A17D5A4BFC}" uniqueName="9" name="NAGGRMarketShare%" queryTableFieldId="9" dataDxfId="37" dataCellStyle="Percent"/>
  </tableColumns>
  <tableStyleInfo name="TableStyleLight8" showFirstColumn="0" showLastColumn="0" showRowStripes="1" showColumnStripes="0"/>
</table>
</file>

<file path=xl/theme/theme1.xml><?xml version="1.0" encoding="utf-8"?>
<a:theme xmlns:a="http://schemas.openxmlformats.org/drawingml/2006/main" name="iGaming Ontario">
  <a:themeElements>
    <a:clrScheme name="Custom 2">
      <a:dk1>
        <a:sysClr val="windowText" lastClr="000000"/>
      </a:dk1>
      <a:lt1>
        <a:sysClr val="window" lastClr="FFFFFF"/>
      </a:lt1>
      <a:dk2>
        <a:srgbClr val="00377C"/>
      </a:dk2>
      <a:lt2>
        <a:srgbClr val="D8D6D6"/>
      </a:lt2>
      <a:accent1>
        <a:srgbClr val="00377C"/>
      </a:accent1>
      <a:accent2>
        <a:srgbClr val="8BC53F"/>
      </a:accent2>
      <a:accent3>
        <a:srgbClr val="FCB813"/>
      </a:accent3>
      <a:accent4>
        <a:srgbClr val="00ACBD"/>
      </a:accent4>
      <a:accent5>
        <a:srgbClr val="008390"/>
      </a:accent5>
      <a:accent6>
        <a:srgbClr val="CF3D86"/>
      </a:accent6>
      <a:hlink>
        <a:srgbClr val="00B8F1"/>
      </a:hlink>
      <a:folHlink>
        <a:srgbClr val="4B8400"/>
      </a:folHlink>
    </a:clrScheme>
    <a:fontScheme name="Default Lato">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GO_board" id="{C7C2C2D8-62E0-4BD2-849D-B8D5F436E145}" vid="{10AD60AE-9270-42CE-8E4E-B51A3B8E21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2.xml"/><Relationship Id="rId4" Type="http://schemas.openxmlformats.org/officeDocument/2006/relationships/pivotTable" Target="../pivotTables/pivotTable4.xm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80C2-8847-40EC-B424-FBCE27D5238D}">
  <dimension ref="A1:K47"/>
  <sheetViews>
    <sheetView showGridLines="0" tabSelected="1" workbookViewId="0"/>
  </sheetViews>
  <sheetFormatPr baseColWidth="10" defaultColWidth="9.1640625" defaultRowHeight="14"/>
  <cols>
    <col min="1" max="1" width="19" customWidth="1"/>
    <col min="2" max="2" width="12.33203125" customWidth="1"/>
    <col min="8" max="8" width="10" bestFit="1" customWidth="1"/>
  </cols>
  <sheetData>
    <row r="1" spans="1:11" ht="38.25" customHeight="1">
      <c r="B1" s="10" t="s">
        <v>0</v>
      </c>
      <c r="J1" s="44"/>
      <c r="K1" s="44"/>
    </row>
    <row r="2" spans="1:11" ht="16">
      <c r="D2" s="43"/>
    </row>
    <row r="3" spans="1:11">
      <c r="A3" s="26" t="s">
        <v>1</v>
      </c>
      <c r="B3" s="11">
        <v>45896</v>
      </c>
      <c r="G3" s="26" t="s">
        <v>2</v>
      </c>
      <c r="H3" s="11">
        <v>44655</v>
      </c>
    </row>
    <row r="4" spans="1:11">
      <c r="A4" s="26" t="s">
        <v>3</v>
      </c>
      <c r="B4" s="11">
        <v>45889</v>
      </c>
      <c r="G4" s="26" t="s">
        <v>4</v>
      </c>
      <c r="H4" s="11">
        <v>45869</v>
      </c>
    </row>
    <row r="5" spans="1:11">
      <c r="G5" s="14"/>
    </row>
    <row r="6" spans="1:11">
      <c r="D6" s="11"/>
    </row>
    <row r="7" spans="1:11" ht="18">
      <c r="A7" s="15" t="s">
        <v>5</v>
      </c>
      <c r="B7" s="23"/>
    </row>
    <row r="8" spans="1:11" s="12" customFormat="1">
      <c r="A8" s="24"/>
      <c r="B8" s="23"/>
    </row>
    <row r="9" spans="1:11" s="12" customFormat="1">
      <c r="A9" s="24" t="s">
        <v>6</v>
      </c>
      <c r="B9" s="41" t="s">
        <v>7</v>
      </c>
      <c r="C9"/>
    </row>
    <row r="10" spans="1:11" s="12" customFormat="1">
      <c r="A10" s="24" t="s">
        <v>8</v>
      </c>
      <c r="B10" s="41" t="s">
        <v>9</v>
      </c>
      <c r="C10"/>
    </row>
    <row r="11" spans="1:11" s="12" customFormat="1">
      <c r="A11" s="24" t="s">
        <v>10</v>
      </c>
      <c r="B11" s="41" t="s">
        <v>11</v>
      </c>
      <c r="C11"/>
    </row>
    <row r="12" spans="1:11" s="12" customFormat="1">
      <c r="A12" s="24" t="s">
        <v>12</v>
      </c>
      <c r="B12" s="41" t="s">
        <v>13</v>
      </c>
      <c r="C12"/>
    </row>
    <row r="13" spans="1:11">
      <c r="A13" s="24"/>
    </row>
    <row r="14" spans="1:11" s="12" customFormat="1">
      <c r="A14" s="25"/>
      <c r="B14" s="25"/>
      <c r="C14"/>
    </row>
    <row r="15" spans="1:11" ht="18">
      <c r="A15" s="15" t="s">
        <v>14</v>
      </c>
    </row>
    <row r="16" spans="1:11">
      <c r="A16" s="9" t="s">
        <v>149</v>
      </c>
    </row>
    <row r="17" spans="1:2">
      <c r="A17" s="9" t="s">
        <v>150</v>
      </c>
    </row>
    <row r="18" spans="1:2">
      <c r="A18" s="9" t="s">
        <v>151</v>
      </c>
    </row>
    <row r="19" spans="1:2">
      <c r="A19" s="9"/>
      <c r="B19" s="12"/>
    </row>
    <row r="20" spans="1:2">
      <c r="A20" s="9"/>
      <c r="B20" s="12"/>
    </row>
    <row r="21" spans="1:2" ht="18">
      <c r="A21" s="15" t="s">
        <v>15</v>
      </c>
      <c r="B21" s="12"/>
    </row>
    <row r="22" spans="1:2">
      <c r="A22" t="s">
        <v>16</v>
      </c>
      <c r="B22" s="12"/>
    </row>
    <row r="23" spans="1:2">
      <c r="A23" t="s">
        <v>148</v>
      </c>
      <c r="B23" s="12"/>
    </row>
    <row r="24" spans="1:2">
      <c r="A24" t="s">
        <v>17</v>
      </c>
      <c r="B24" s="12"/>
    </row>
    <row r="25" spans="1:2">
      <c r="A25" s="9" t="s">
        <v>18</v>
      </c>
    </row>
    <row r="26" spans="1:2">
      <c r="A26" s="9" t="s">
        <v>19</v>
      </c>
    </row>
    <row r="27" spans="1:2">
      <c r="B27" s="12"/>
    </row>
    <row r="28" spans="1:2">
      <c r="B28" s="12"/>
    </row>
    <row r="29" spans="1:2" ht="18">
      <c r="A29" s="15" t="s">
        <v>20</v>
      </c>
    </row>
    <row r="30" spans="1:2">
      <c r="A30" t="s">
        <v>21</v>
      </c>
    </row>
    <row r="31" spans="1:2">
      <c r="A31" t="s">
        <v>22</v>
      </c>
    </row>
    <row r="32" spans="1:2">
      <c r="A32" t="s">
        <v>23</v>
      </c>
    </row>
    <row r="33" spans="1:1">
      <c r="A33" t="s">
        <v>24</v>
      </c>
    </row>
    <row r="34" spans="1:1">
      <c r="A34" t="s">
        <v>25</v>
      </c>
    </row>
    <row r="37" spans="1:1" ht="18">
      <c r="A37" s="15" t="s">
        <v>26</v>
      </c>
    </row>
    <row r="38" spans="1:1">
      <c r="A38" t="s">
        <v>27</v>
      </c>
    </row>
    <row r="39" spans="1:1">
      <c r="A39" t="s">
        <v>28</v>
      </c>
    </row>
    <row r="40" spans="1:1">
      <c r="A40" t="s">
        <v>29</v>
      </c>
    </row>
    <row r="41" spans="1:1">
      <c r="A41" t="s">
        <v>30</v>
      </c>
    </row>
    <row r="42" spans="1:1">
      <c r="A42" t="s">
        <v>31</v>
      </c>
    </row>
    <row r="43" spans="1:1">
      <c r="A43" t="s">
        <v>32</v>
      </c>
    </row>
    <row r="44" spans="1:1">
      <c r="A44" t="s">
        <v>33</v>
      </c>
    </row>
    <row r="45" spans="1:1">
      <c r="A45" t="s">
        <v>34</v>
      </c>
    </row>
    <row r="47" spans="1:1" ht="18">
      <c r="A47" s="15"/>
    </row>
  </sheetData>
  <hyperlinks>
    <hyperlink ref="B9" location="'(Summary) Latest Month Stats'!A1" display="Summary - Latest Month's Market Performance Statistics" xr:uid="{4039D5C0-7C0B-4FFF-9F9B-C1300D1F2B5C}"/>
    <hyperlink ref="B10" location="'(Summary) Product Trends'!A1" display="Summary - Trends of Monthly Wager, NAGGR by Product Category" xr:uid="{DF31C8E4-0022-4721-832E-1C7924D58B52}"/>
    <hyperlink ref="B11" location="'(Data) Monthly Stats'!A1" display="Data - Monthly-Level Statistics" xr:uid="{4B20631A-A9F4-401F-8C11-E5ED2BEF2B8D}"/>
    <hyperlink ref="B12" location="'(Data) Product Monthly Stats'!A1" display="Data - Monthly-Level Statistics By Product Category" xr:uid="{3577730C-4698-48B2-A916-8E476DC232B8}"/>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6C04-B2CF-46F4-B2E6-07CE3C02B8DE}">
  <dimension ref="A1:N19"/>
  <sheetViews>
    <sheetView showGridLines="0" zoomScaleNormal="85" workbookViewId="0">
      <selection activeCell="K9" sqref="K9"/>
    </sheetView>
  </sheetViews>
  <sheetFormatPr baseColWidth="10" defaultColWidth="8.83203125" defaultRowHeight="14"/>
  <cols>
    <col min="1" max="1" width="45" customWidth="1"/>
    <col min="2" max="2" width="13.1640625" customWidth="1"/>
    <col min="3" max="3" width="9.1640625" customWidth="1"/>
    <col min="4" max="4" width="6.1640625" bestFit="1" customWidth="1"/>
    <col min="5" max="5" width="14.33203125" customWidth="1"/>
    <col min="6" max="13" width="8.83203125" customWidth="1"/>
    <col min="14" max="14" width="14" customWidth="1"/>
  </cols>
  <sheetData>
    <row r="1" spans="1:14" ht="18">
      <c r="A1" s="46" t="s">
        <v>160</v>
      </c>
      <c r="B1" s="13"/>
      <c r="C1" s="13"/>
      <c r="D1" s="13"/>
      <c r="E1" s="13"/>
      <c r="F1" s="13"/>
      <c r="G1" s="13"/>
      <c r="H1" s="13"/>
      <c r="I1" s="13"/>
      <c r="J1" s="13"/>
      <c r="K1" s="13"/>
      <c r="L1" s="13"/>
      <c r="M1" s="13"/>
      <c r="N1" s="13"/>
    </row>
    <row r="3" spans="1:14" ht="15" thickBot="1">
      <c r="A3" s="6" t="s">
        <v>35</v>
      </c>
      <c r="B3" s="7" t="s">
        <v>36</v>
      </c>
      <c r="C3" s="7" t="s">
        <v>37</v>
      </c>
      <c r="D3" s="7" t="s">
        <v>38</v>
      </c>
    </row>
    <row r="4" spans="1:14">
      <c r="A4" s="3" t="s">
        <v>39</v>
      </c>
      <c r="B4" s="39">
        <f>GETPIVOTDATA("Cash Wagers (M)",'(Hidden) Tables for Charts'!$AM$7)</f>
        <v>7563</v>
      </c>
      <c r="C4" s="27" t="s">
        <v>40</v>
      </c>
      <c r="D4" s="5">
        <f>GETPIVOTDATA("Cash Wagers MoM %",'(Hidden) Tables for Charts'!$AM$7)</f>
        <v>0.04</v>
      </c>
    </row>
    <row r="5" spans="1:14">
      <c r="A5" s="3" t="s">
        <v>41</v>
      </c>
      <c r="B5" s="61">
        <f>GETPIVOTDATA("NAGGR (M)",'(Hidden) Tables for Charts'!$AM$7)</f>
        <v>311</v>
      </c>
      <c r="C5" s="28" t="s">
        <v>40</v>
      </c>
      <c r="D5" s="1">
        <f>GETPIVOTDATA("NAGGR MoM %",'(Hidden) Tables for Charts'!$AM$7)</f>
        <v>0.01</v>
      </c>
    </row>
    <row r="6" spans="1:14">
      <c r="A6" t="s">
        <v>42</v>
      </c>
      <c r="B6" s="39">
        <f>GETPIVOTDATA("Active Player Accounts (K)",'(Hidden) Tables for Charts'!$AM$7)</f>
        <v>948</v>
      </c>
      <c r="C6" s="28" t="s">
        <v>43</v>
      </c>
      <c r="D6" s="1">
        <f>GETPIVOTDATA("Active Player Accounts MoM %",'(Hidden) Tables for Charts'!$AM$7)</f>
        <v>-0.06</v>
      </c>
    </row>
    <row r="7" spans="1:14">
      <c r="A7" t="s">
        <v>44</v>
      </c>
      <c r="B7" s="39">
        <f>GETPIVOTDATA("ARPPA ($)",'(Hidden) Tables for Charts'!$AM$7)</f>
        <v>328</v>
      </c>
      <c r="C7" s="28" t="s">
        <v>45</v>
      </c>
      <c r="D7" s="1">
        <f>GETPIVOTDATA("ARPPA MoM %",'(Hidden) Tables for Charts'!$AM$7)</f>
        <v>0.08</v>
      </c>
    </row>
    <row r="9" spans="1:14" ht="15" thickBot="1">
      <c r="A9" s="6" t="s">
        <v>46</v>
      </c>
      <c r="B9" s="7" t="s">
        <v>36</v>
      </c>
      <c r="C9" s="7" t="s">
        <v>37</v>
      </c>
      <c r="D9" s="7" t="s">
        <v>38</v>
      </c>
      <c r="E9" s="40" t="s">
        <v>47</v>
      </c>
    </row>
    <row r="10" spans="1:14">
      <c r="A10" t="s">
        <v>48</v>
      </c>
      <c r="B10" s="42">
        <f>GETPIVOTDATA("Cash Wagers (M)",'(Hidden) Tables for Charts'!$AM$14,"Product Category","CASINO")</f>
        <v>6737</v>
      </c>
      <c r="C10" s="27" t="s">
        <v>40</v>
      </c>
      <c r="D10" s="5">
        <f>GETPIVOTDATA("Cash Wagers MoM %",'(Hidden) Tables for Charts'!$AM$14,"Product Category","CASINO")</f>
        <v>0.06</v>
      </c>
      <c r="E10" s="1">
        <f>GETPIVOTDATA("Cash Wagers Market Share %",'(Hidden) Tables for Charts'!$AM$14,"Product Category","CASINO")</f>
        <v>0.89</v>
      </c>
    </row>
    <row r="11" spans="1:14">
      <c r="A11" t="s">
        <v>49</v>
      </c>
      <c r="B11" s="39">
        <f>GETPIVOTDATA("Cash Wagers (M)",'(Hidden) Tables for Charts'!$AM$14,"Product Category","BETTING")</f>
        <v>688</v>
      </c>
      <c r="C11" s="27" t="s">
        <v>40</v>
      </c>
      <c r="D11" s="1">
        <f>GETPIVOTDATA("Cash Wagers MoM %",'(Hidden) Tables for Charts'!$AM$14,"Product Category","BETTING")</f>
        <v>-0.1</v>
      </c>
      <c r="E11" s="1">
        <f>GETPIVOTDATA("Cash Wagers Market Share %",'(Hidden) Tables for Charts'!$AM$14,"Product Category","BETTING")</f>
        <v>0.09</v>
      </c>
    </row>
    <row r="12" spans="1:14">
      <c r="A12" t="s">
        <v>50</v>
      </c>
      <c r="B12" s="39">
        <f>GETPIVOTDATA("Cash Wagers (M)",'(Hidden) Tables for Charts'!$AM$14,"Product Category","P2P POKER")</f>
        <v>139</v>
      </c>
      <c r="C12" s="27" t="s">
        <v>40</v>
      </c>
      <c r="D12" s="1">
        <f>GETPIVOTDATA("Cash Wagers MoM %",'(Hidden) Tables for Charts'!$AM$14,"Product Category","P2P POKER")</f>
        <v>0.05</v>
      </c>
      <c r="E12" s="1">
        <f>GETPIVOTDATA("Cash Wagers Market Share %",'(Hidden) Tables for Charts'!$AM$14,"Product Category","P2P POKER")</f>
        <v>0.02</v>
      </c>
    </row>
    <row r="13" spans="1:14">
      <c r="D13" s="1"/>
    </row>
    <row r="14" spans="1:14" ht="15" thickBot="1">
      <c r="A14" s="6" t="s">
        <v>51</v>
      </c>
      <c r="B14" s="7" t="s">
        <v>36</v>
      </c>
      <c r="C14" s="7" t="s">
        <v>37</v>
      </c>
      <c r="D14" s="7" t="s">
        <v>38</v>
      </c>
      <c r="E14" s="40" t="s">
        <v>47</v>
      </c>
    </row>
    <row r="15" spans="1:14">
      <c r="A15" t="s">
        <v>48</v>
      </c>
      <c r="B15" s="61">
        <f>GETPIVOTDATA("NAGGR (M)",'(Hidden) Tables for Charts'!$AM$14,"Product Category","CASINO")</f>
        <v>252.3</v>
      </c>
      <c r="C15" s="27" t="s">
        <v>40</v>
      </c>
      <c r="D15" s="5">
        <f>GETPIVOTDATA("NAGGR MoM %",'(Hidden) Tables for Charts'!$AM$14,"Product Category","CASINO")</f>
        <v>0.04</v>
      </c>
      <c r="E15" s="1">
        <f>GETPIVOTDATA("NAGGR Market Share %",'(Hidden) Tables for Charts'!$AM$14,"Product Category","CASINO")</f>
        <v>0.81</v>
      </c>
    </row>
    <row r="16" spans="1:14">
      <c r="A16" t="s">
        <v>49</v>
      </c>
      <c r="B16" s="61">
        <f>GETPIVOTDATA("NAGGR (M)",'(Hidden) Tables for Charts'!$AM$14,"Product Category","BETTING")</f>
        <v>52.7</v>
      </c>
      <c r="C16" s="27" t="s">
        <v>40</v>
      </c>
      <c r="D16" s="1">
        <f>GETPIVOTDATA("NAGGR MoM %",'(Hidden) Tables for Charts'!$AM$14,"Product Category","BETTING")</f>
        <v>-0.1</v>
      </c>
      <c r="E16" s="1">
        <f>GETPIVOTDATA("NAGGR Market Share %",'(Hidden) Tables for Charts'!$AM$14,"Product Category","BETTING")</f>
        <v>0.17</v>
      </c>
    </row>
    <row r="17" spans="1:14">
      <c r="A17" t="s">
        <v>50</v>
      </c>
      <c r="B17" s="61">
        <f>GETPIVOTDATA("NAGGR (M)",'(Hidden) Tables for Charts'!$AM$14,"Product Category","P2P POKER")</f>
        <v>5.9</v>
      </c>
      <c r="C17" s="27" t="s">
        <v>40</v>
      </c>
      <c r="D17" s="1">
        <f>GETPIVOTDATA("NAGGR MoM %",'(Hidden) Tables for Charts'!$AM$14,"Product Category","P2P POKER")</f>
        <v>0.1</v>
      </c>
      <c r="E17" s="1">
        <f>GETPIVOTDATA("NAGGR Market Share %",'(Hidden) Tables for Charts'!$AM$14,"Product Category","P2P POKER")</f>
        <v>0.02</v>
      </c>
    </row>
    <row r="18" spans="1:14">
      <c r="D18" s="1"/>
    </row>
    <row r="19" spans="1:14" ht="18">
      <c r="A19" s="46" t="s">
        <v>52</v>
      </c>
      <c r="B19" s="13"/>
      <c r="C19" s="13"/>
      <c r="D19" s="13"/>
      <c r="E19" s="13"/>
      <c r="F19" s="13"/>
      <c r="G19" s="13"/>
      <c r="H19" s="13"/>
      <c r="I19" s="13"/>
      <c r="J19" s="13"/>
      <c r="K19" s="13"/>
      <c r="L19" s="13"/>
      <c r="M19" s="13"/>
      <c r="N19" s="13"/>
    </row>
  </sheetData>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1B34-2BE9-4045-B744-BD84E4CD3A8B}">
  <dimension ref="A1:V121"/>
  <sheetViews>
    <sheetView topLeftCell="A15" zoomScaleNormal="100" workbookViewId="0"/>
  </sheetViews>
  <sheetFormatPr baseColWidth="10" defaultColWidth="8.83203125" defaultRowHeight="14"/>
  <cols>
    <col min="1" max="15" width="8.83203125" style="18"/>
    <col min="16" max="16" width="28.33203125" style="18" bestFit="1" customWidth="1"/>
    <col min="17" max="17" width="14" style="20" bestFit="1" customWidth="1"/>
    <col min="18" max="18" width="8" style="19" bestFit="1" customWidth="1"/>
    <col min="19" max="19" width="10.1640625" style="18" bestFit="1" customWidth="1"/>
    <col min="20" max="20" width="7.33203125" style="19" customWidth="1"/>
    <col min="21" max="21" width="20.5" style="18" bestFit="1" customWidth="1"/>
    <col min="22" max="22" width="15.6640625" style="18" bestFit="1" customWidth="1"/>
    <col min="23" max="16384" width="8.83203125" style="18"/>
  </cols>
  <sheetData>
    <row r="1" spans="1:20" customFormat="1" ht="18">
      <c r="A1" s="46" t="s">
        <v>53</v>
      </c>
      <c r="B1" s="13"/>
      <c r="C1" s="13"/>
      <c r="D1" s="13"/>
      <c r="E1" s="13"/>
      <c r="F1" s="13"/>
      <c r="G1" s="13"/>
      <c r="H1" s="13"/>
      <c r="I1" s="13"/>
      <c r="J1" s="13"/>
      <c r="K1" s="13"/>
      <c r="L1" s="13"/>
      <c r="M1" s="13"/>
      <c r="N1" s="13"/>
      <c r="O1" s="13"/>
      <c r="P1" s="13"/>
      <c r="Q1" s="13"/>
      <c r="R1" s="13"/>
      <c r="S1" s="13"/>
      <c r="T1" s="13"/>
    </row>
    <row r="2" spans="1:20" ht="18">
      <c r="A2" s="45"/>
      <c r="Q2" s="18"/>
    </row>
    <row r="3" spans="1:20">
      <c r="T3" s="18"/>
    </row>
    <row r="4" spans="1:20">
      <c r="T4" s="18"/>
    </row>
    <row r="5" spans="1:20">
      <c r="T5" s="18"/>
    </row>
    <row r="6" spans="1:20">
      <c r="T6" s="18"/>
    </row>
    <row r="7" spans="1:20">
      <c r="T7" s="18"/>
    </row>
    <row r="8" spans="1:20">
      <c r="T8" s="18"/>
    </row>
    <row r="9" spans="1:20">
      <c r="T9" s="18"/>
    </row>
    <row r="10" spans="1:20">
      <c r="T10" s="18"/>
    </row>
    <row r="11" spans="1:20">
      <c r="T11" s="18"/>
    </row>
    <row r="12" spans="1:20">
      <c r="T12" s="18"/>
    </row>
    <row r="13" spans="1:20">
      <c r="T13" s="18"/>
    </row>
    <row r="14" spans="1:20">
      <c r="T14" s="18"/>
    </row>
    <row r="15" spans="1:20">
      <c r="T15" s="18"/>
    </row>
    <row r="16" spans="1:20">
      <c r="T16" s="18"/>
    </row>
    <row r="17" spans="16:22">
      <c r="T17" s="18"/>
    </row>
    <row r="18" spans="16:22">
      <c r="Q18" s="18"/>
      <c r="R18" s="18"/>
      <c r="T18" s="18"/>
    </row>
    <row r="19" spans="16:22">
      <c r="Q19" s="18"/>
      <c r="R19" s="18"/>
      <c r="S19" s="21"/>
      <c r="T19" s="21"/>
      <c r="U19" s="21"/>
      <c r="V19" s="21"/>
    </row>
    <row r="20" spans="16:22">
      <c r="P20" s="22"/>
      <c r="Q20" s="21"/>
      <c r="R20" s="21"/>
      <c r="S20" s="21"/>
      <c r="T20" s="21"/>
      <c r="U20" s="21"/>
      <c r="V20" s="21"/>
    </row>
    <row r="21" spans="16:22">
      <c r="P21" s="22"/>
      <c r="Q21" s="21"/>
      <c r="R21" s="21"/>
      <c r="S21" s="21"/>
      <c r="T21" s="21"/>
      <c r="U21" s="21"/>
      <c r="V21" s="21"/>
    </row>
    <row r="22" spans="16:22">
      <c r="P22" s="22"/>
      <c r="Q22" s="21"/>
      <c r="R22" s="21"/>
      <c r="S22" s="21"/>
      <c r="T22" s="21"/>
      <c r="U22" s="21"/>
      <c r="V22" s="21"/>
    </row>
    <row r="23" spans="16:22">
      <c r="P23" s="22"/>
      <c r="Q23" s="21"/>
      <c r="R23" s="21"/>
      <c r="S23" s="21"/>
      <c r="T23" s="21"/>
      <c r="U23" s="21"/>
      <c r="V23" s="21"/>
    </row>
    <row r="24" spans="16:22">
      <c r="P24" s="22"/>
      <c r="Q24" s="21"/>
      <c r="R24" s="21"/>
      <c r="S24" s="21"/>
      <c r="T24" s="21"/>
      <c r="U24" s="21"/>
      <c r="V24" s="21"/>
    </row>
    <row r="25" spans="16:22">
      <c r="P25" s="22"/>
      <c r="Q25" s="21"/>
      <c r="R25" s="21"/>
      <c r="S25" s="21"/>
      <c r="T25" s="21"/>
      <c r="U25" s="21"/>
      <c r="V25" s="21"/>
    </row>
    <row r="26" spans="16:22">
      <c r="P26" s="22"/>
      <c r="Q26" s="21"/>
      <c r="R26" s="21"/>
      <c r="S26" s="21"/>
      <c r="T26" s="21"/>
      <c r="U26" s="21"/>
      <c r="V26" s="21"/>
    </row>
    <row r="27" spans="16:22">
      <c r="P27" s="22"/>
      <c r="Q27" s="21"/>
      <c r="R27" s="21"/>
      <c r="S27" s="21"/>
      <c r="T27" s="21"/>
      <c r="U27" s="21"/>
      <c r="V27" s="21"/>
    </row>
    <row r="28" spans="16:22">
      <c r="P28" s="22"/>
      <c r="Q28" s="21"/>
      <c r="R28" s="21"/>
      <c r="S28" s="21"/>
      <c r="T28" s="21"/>
      <c r="U28" s="21"/>
      <c r="V28" s="21"/>
    </row>
    <row r="29" spans="16:22">
      <c r="P29" s="22"/>
      <c r="Q29" s="21"/>
      <c r="R29" s="21"/>
      <c r="S29" s="21"/>
      <c r="T29" s="21"/>
      <c r="U29" s="21"/>
      <c r="V29" s="21"/>
    </row>
    <row r="30" spans="16:22">
      <c r="P30" s="22"/>
      <c r="Q30" s="21"/>
      <c r="R30" s="21"/>
      <c r="S30" s="21"/>
      <c r="T30" s="21"/>
      <c r="U30" s="21"/>
      <c r="V30" s="21"/>
    </row>
    <row r="31" spans="16:22">
      <c r="P31" s="22"/>
      <c r="Q31" s="21"/>
      <c r="R31" s="21"/>
      <c r="S31" s="21"/>
      <c r="T31" s="21"/>
      <c r="U31" s="21"/>
      <c r="V31" s="21"/>
    </row>
    <row r="32" spans="16:22">
      <c r="Q32" s="18"/>
      <c r="R32" s="18"/>
      <c r="T32" s="18"/>
    </row>
    <row r="33" spans="20:20">
      <c r="T33" s="18"/>
    </row>
    <row r="34" spans="20:20">
      <c r="T34" s="18"/>
    </row>
    <row r="35" spans="20:20">
      <c r="T35" s="18"/>
    </row>
    <row r="36" spans="20:20">
      <c r="T36" s="18"/>
    </row>
    <row r="37" spans="20:20">
      <c r="T37" s="18"/>
    </row>
    <row r="38" spans="20:20">
      <c r="T38" s="18"/>
    </row>
    <row r="39" spans="20:20">
      <c r="T39" s="18"/>
    </row>
    <row r="40" spans="20:20">
      <c r="T40" s="18"/>
    </row>
    <row r="41" spans="20:20">
      <c r="T41" s="18"/>
    </row>
    <row r="42" spans="20:20">
      <c r="T42" s="18"/>
    </row>
    <row r="43" spans="20:20">
      <c r="T43" s="18"/>
    </row>
    <row r="44" spans="20:20">
      <c r="T44" s="18"/>
    </row>
    <row r="45" spans="20:20">
      <c r="T45" s="18"/>
    </row>
    <row r="46" spans="20:20">
      <c r="T46" s="18"/>
    </row>
    <row r="47" spans="20:20">
      <c r="T47" s="18"/>
    </row>
    <row r="48" spans="20:20">
      <c r="T48" s="18"/>
    </row>
    <row r="49" spans="17:20">
      <c r="T49" s="18"/>
    </row>
    <row r="50" spans="17:20">
      <c r="Q50" s="18"/>
      <c r="R50" s="18"/>
      <c r="T50" s="18"/>
    </row>
    <row r="51" spans="17:20">
      <c r="Q51" s="18"/>
      <c r="R51" s="18"/>
      <c r="T51" s="18"/>
    </row>
    <row r="52" spans="17:20">
      <c r="Q52" s="18"/>
      <c r="R52" s="18"/>
      <c r="T52" s="18"/>
    </row>
    <row r="53" spans="17:20">
      <c r="Q53" s="18"/>
      <c r="R53" s="18"/>
      <c r="T53" s="18"/>
    </row>
    <row r="54" spans="17:20">
      <c r="Q54" s="18"/>
      <c r="R54" s="18"/>
      <c r="T54" s="18"/>
    </row>
    <row r="55" spans="17:20">
      <c r="Q55" s="18"/>
      <c r="R55" s="18"/>
      <c r="T55" s="18"/>
    </row>
    <row r="56" spans="17:20">
      <c r="Q56" s="18"/>
      <c r="R56" s="18"/>
      <c r="T56" s="18"/>
    </row>
    <row r="57" spans="17:20">
      <c r="Q57" s="18"/>
      <c r="R57" s="18"/>
      <c r="T57" s="18"/>
    </row>
    <row r="58" spans="17:20">
      <c r="Q58" s="18"/>
      <c r="R58" s="18"/>
      <c r="T58" s="18"/>
    </row>
    <row r="59" spans="17:20">
      <c r="Q59" s="18"/>
      <c r="R59" s="18"/>
      <c r="T59" s="18"/>
    </row>
    <row r="60" spans="17:20">
      <c r="Q60" s="18"/>
      <c r="R60" s="18"/>
      <c r="T60" s="18"/>
    </row>
    <row r="61" spans="17:20">
      <c r="Q61" s="18"/>
      <c r="R61" s="18"/>
      <c r="T61" s="18"/>
    </row>
    <row r="62" spans="17:20">
      <c r="Q62" s="18"/>
      <c r="R62" s="18"/>
      <c r="T62" s="18"/>
    </row>
    <row r="63" spans="17:20">
      <c r="Q63" s="18"/>
      <c r="R63" s="18"/>
      <c r="T63" s="18"/>
    </row>
    <row r="64" spans="17:20">
      <c r="Q64" s="18"/>
      <c r="R64" s="18"/>
      <c r="T64" s="18"/>
    </row>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pans="17:20">
      <c r="Q81" s="18"/>
      <c r="R81" s="18"/>
      <c r="T81" s="18"/>
    </row>
    <row r="82" spans="17:20">
      <c r="Q82" s="18"/>
      <c r="R82" s="18"/>
      <c r="T82" s="18"/>
    </row>
    <row r="83" spans="17:20">
      <c r="Q83" s="18"/>
      <c r="R83" s="18"/>
      <c r="T83" s="18"/>
    </row>
    <row r="84" spans="17:20">
      <c r="Q84" s="18"/>
      <c r="R84" s="18"/>
      <c r="T84" s="18"/>
    </row>
    <row r="85" spans="17:20">
      <c r="Q85" s="18"/>
      <c r="R85" s="18"/>
      <c r="T85" s="18"/>
    </row>
    <row r="86" spans="17:20">
      <c r="Q86" s="18"/>
      <c r="R86" s="18"/>
      <c r="T86" s="18"/>
    </row>
    <row r="87" spans="17:20">
      <c r="Q87" s="18"/>
      <c r="R87" s="18"/>
      <c r="T87" s="18"/>
    </row>
    <row r="88" spans="17:20">
      <c r="Q88" s="18"/>
      <c r="R88" s="18"/>
      <c r="T88" s="18"/>
    </row>
    <row r="89" spans="17:20">
      <c r="Q89" s="18"/>
      <c r="R89" s="18"/>
      <c r="T89" s="18"/>
    </row>
    <row r="90" spans="17:20">
      <c r="Q90" s="18"/>
      <c r="R90" s="18"/>
      <c r="T90" s="18"/>
    </row>
    <row r="91" spans="17:20">
      <c r="Q91" s="18"/>
      <c r="R91" s="18"/>
      <c r="T91" s="18"/>
    </row>
    <row r="92" spans="17:20">
      <c r="Q92" s="18"/>
      <c r="R92" s="18"/>
      <c r="T92" s="18"/>
    </row>
    <row r="93" spans="17:20">
      <c r="Q93" s="18"/>
      <c r="R93" s="18"/>
      <c r="T93" s="18"/>
    </row>
    <row r="94" spans="17:20">
      <c r="Q94" s="18"/>
      <c r="R94" s="18"/>
      <c r="T94" s="18"/>
    </row>
    <row r="95" spans="17:20">
      <c r="Q95" s="18"/>
      <c r="R95" s="18"/>
      <c r="T95" s="18"/>
    </row>
    <row r="96" spans="17:20">
      <c r="Q96" s="18"/>
    </row>
    <row r="97" spans="17:17">
      <c r="Q97" s="18"/>
    </row>
    <row r="98" spans="17:17">
      <c r="Q98" s="18"/>
    </row>
    <row r="99" spans="17:17">
      <c r="Q99" s="18"/>
    </row>
    <row r="100" spans="17:17">
      <c r="Q100" s="18"/>
    </row>
    <row r="101" spans="17:17">
      <c r="Q101" s="18"/>
    </row>
    <row r="102" spans="17:17">
      <c r="Q102" s="18"/>
    </row>
    <row r="103" spans="17:17">
      <c r="Q103" s="18"/>
    </row>
    <row r="104" spans="17:17">
      <c r="Q104" s="18"/>
    </row>
    <row r="105" spans="17:17">
      <c r="Q105" s="18"/>
    </row>
    <row r="106" spans="17:17">
      <c r="Q106" s="18"/>
    </row>
    <row r="107" spans="17:17">
      <c r="Q107" s="18"/>
    </row>
    <row r="108" spans="17:17">
      <c r="Q108" s="18"/>
    </row>
    <row r="109" spans="17:17">
      <c r="Q109" s="18"/>
    </row>
    <row r="110" spans="17:17">
      <c r="Q110" s="18"/>
    </row>
    <row r="111" spans="17:17">
      <c r="Q111" s="18"/>
    </row>
    <row r="112" spans="17:17">
      <c r="Q112" s="18"/>
    </row>
    <row r="113" spans="17:17">
      <c r="Q113" s="18"/>
    </row>
    <row r="114" spans="17:17">
      <c r="Q114" s="18"/>
    </row>
    <row r="115" spans="17:17">
      <c r="Q115" s="18"/>
    </row>
    <row r="116" spans="17:17">
      <c r="Q116" s="18"/>
    </row>
    <row r="117" spans="17:17">
      <c r="Q117" s="18"/>
    </row>
    <row r="118" spans="17:17">
      <c r="Q118" s="18"/>
    </row>
    <row r="119" spans="17:17">
      <c r="Q119" s="18"/>
    </row>
    <row r="120" spans="17:17">
      <c r="Q120" s="18"/>
    </row>
    <row r="121" spans="17:17">
      <c r="Q121" s="18"/>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4937-B390-470D-B7DE-21DE76F34814}">
  <dimension ref="A1:W43"/>
  <sheetViews>
    <sheetView topLeftCell="A27" workbookViewId="0">
      <selection activeCell="M11" sqref="M11"/>
    </sheetView>
  </sheetViews>
  <sheetFormatPr baseColWidth="10" defaultColWidth="8.83203125" defaultRowHeight="14"/>
  <cols>
    <col min="1" max="1" width="15.1640625" bestFit="1" customWidth="1"/>
    <col min="2" max="2" width="9.6640625" bestFit="1" customWidth="1"/>
    <col min="3" max="3" width="13.33203125" style="37" bestFit="1" customWidth="1"/>
    <col min="4" max="4" width="16.5" style="2" bestFit="1" customWidth="1"/>
    <col min="5" max="5" width="9.6640625" style="60" bestFit="1" customWidth="1"/>
    <col min="6" max="6" width="12.83203125" style="2" bestFit="1" customWidth="1"/>
    <col min="7" max="7" width="20.5" style="28" bestFit="1" customWidth="1"/>
    <col min="8" max="8" width="24.1640625" style="2" bestFit="1" customWidth="1"/>
    <col min="9" max="9" width="8.5" style="2" bestFit="1" customWidth="1"/>
    <col min="10" max="10" width="12.33203125" style="2" bestFit="1" customWidth="1"/>
    <col min="11" max="11" width="10.83203125" style="2" bestFit="1" customWidth="1"/>
    <col min="12" max="12" width="14.5" style="2" bestFit="1" customWidth="1"/>
    <col min="13" max="13" width="10.83203125" style="2" bestFit="1" customWidth="1"/>
    <col min="14" max="14" width="14.5" style="2" bestFit="1" customWidth="1"/>
    <col min="15" max="15" width="10.83203125" style="17" bestFit="1" customWidth="1"/>
    <col min="16" max="16" width="14.5" style="17" bestFit="1" customWidth="1"/>
    <col min="17" max="17" width="14.5" style="2" bestFit="1" customWidth="1"/>
    <col min="18" max="18" width="10.33203125" bestFit="1" customWidth="1"/>
    <col min="19" max="19" width="14.33203125" style="2" bestFit="1" customWidth="1"/>
  </cols>
  <sheetData>
    <row r="1" spans="1:23" ht="18">
      <c r="A1" s="46" t="s">
        <v>54</v>
      </c>
      <c r="B1" s="13"/>
      <c r="C1" s="13"/>
      <c r="D1" s="13"/>
      <c r="E1" s="13"/>
      <c r="F1" s="13"/>
      <c r="G1" s="56"/>
      <c r="H1" s="53"/>
      <c r="I1" s="13"/>
      <c r="J1" s="13"/>
      <c r="K1" s="13"/>
      <c r="L1" s="13"/>
      <c r="M1" s="13"/>
      <c r="N1" s="13"/>
      <c r="O1" s="13"/>
      <c r="P1" s="13"/>
      <c r="Q1" s="13"/>
      <c r="R1" s="13"/>
      <c r="S1" s="13"/>
      <c r="T1" s="13"/>
      <c r="U1" s="13"/>
      <c r="V1" s="13"/>
      <c r="W1" s="13"/>
    </row>
    <row r="2" spans="1:23">
      <c r="E2" s="17"/>
    </row>
    <row r="3" spans="1:23">
      <c r="A3" s="31" t="s">
        <v>55</v>
      </c>
      <c r="B3" s="13" t="s">
        <v>56</v>
      </c>
      <c r="C3" s="36" t="s">
        <v>57</v>
      </c>
      <c r="D3" s="30" t="s">
        <v>58</v>
      </c>
      <c r="E3" s="35" t="s">
        <v>59</v>
      </c>
      <c r="F3" s="29" t="s">
        <v>60</v>
      </c>
      <c r="G3" s="57" t="s">
        <v>61</v>
      </c>
      <c r="H3" s="54" t="s">
        <v>62</v>
      </c>
      <c r="I3" s="38" t="s">
        <v>63</v>
      </c>
      <c r="J3" s="32" t="s">
        <v>64</v>
      </c>
      <c r="K3"/>
      <c r="L3"/>
      <c r="M3"/>
      <c r="N3"/>
      <c r="O3"/>
      <c r="P3"/>
      <c r="Q3"/>
      <c r="S3"/>
    </row>
    <row r="4" spans="1:23">
      <c r="A4" s="55" t="s">
        <v>65</v>
      </c>
      <c r="B4" t="s">
        <v>66</v>
      </c>
      <c r="C4" s="37">
        <v>1079</v>
      </c>
      <c r="E4" s="62">
        <v>43.9</v>
      </c>
      <c r="G4" s="58">
        <v>277</v>
      </c>
      <c r="I4" s="17">
        <v>158</v>
      </c>
      <c r="K4"/>
      <c r="L4"/>
      <c r="M4"/>
      <c r="N4"/>
      <c r="O4"/>
      <c r="P4"/>
      <c r="Q4"/>
      <c r="S4"/>
    </row>
    <row r="5" spans="1:23">
      <c r="A5" s="55" t="s">
        <v>65</v>
      </c>
      <c r="B5" t="s">
        <v>67</v>
      </c>
      <c r="C5" s="37">
        <v>1471</v>
      </c>
      <c r="D5" s="2">
        <v>0.36</v>
      </c>
      <c r="E5" s="62">
        <v>57.5</v>
      </c>
      <c r="F5" s="2">
        <v>0.31</v>
      </c>
      <c r="G5" s="58">
        <v>310</v>
      </c>
      <c r="H5" s="2">
        <v>0.12</v>
      </c>
      <c r="I5" s="17">
        <v>185</v>
      </c>
      <c r="J5" s="2">
        <v>0.17</v>
      </c>
      <c r="K5"/>
      <c r="L5"/>
      <c r="M5"/>
      <c r="N5"/>
      <c r="O5"/>
      <c r="P5"/>
      <c r="Q5"/>
      <c r="S5"/>
    </row>
    <row r="6" spans="1:23">
      <c r="A6" s="55" t="s">
        <v>65</v>
      </c>
      <c r="B6" t="s">
        <v>68</v>
      </c>
      <c r="C6" s="37">
        <v>1525</v>
      </c>
      <c r="D6" s="2">
        <v>0.04</v>
      </c>
      <c r="E6" s="62">
        <v>60.9</v>
      </c>
      <c r="F6" s="2">
        <v>0.06</v>
      </c>
      <c r="G6" s="58">
        <v>299</v>
      </c>
      <c r="H6" s="2">
        <v>-0.04</v>
      </c>
      <c r="I6" s="17">
        <v>203</v>
      </c>
      <c r="J6" s="2">
        <v>0.1</v>
      </c>
      <c r="K6"/>
      <c r="L6"/>
      <c r="M6"/>
      <c r="N6"/>
      <c r="O6"/>
      <c r="P6"/>
      <c r="Q6"/>
      <c r="S6"/>
    </row>
    <row r="7" spans="1:23">
      <c r="A7" s="55" t="s">
        <v>69</v>
      </c>
      <c r="B7" t="s">
        <v>70</v>
      </c>
      <c r="C7" s="37">
        <v>1685</v>
      </c>
      <c r="D7" s="2">
        <v>0.11</v>
      </c>
      <c r="E7" s="62">
        <v>67.5</v>
      </c>
      <c r="F7" s="2">
        <v>0.11</v>
      </c>
      <c r="G7" s="58">
        <v>274</v>
      </c>
      <c r="H7" s="2">
        <v>-0.09</v>
      </c>
      <c r="I7" s="17">
        <v>247</v>
      </c>
      <c r="J7" s="2">
        <v>0.21</v>
      </c>
      <c r="K7"/>
      <c r="L7"/>
      <c r="M7"/>
      <c r="N7"/>
      <c r="O7"/>
      <c r="P7"/>
      <c r="Q7"/>
      <c r="S7"/>
    </row>
    <row r="8" spans="1:23">
      <c r="A8" s="55" t="s">
        <v>69</v>
      </c>
      <c r="B8" t="s">
        <v>71</v>
      </c>
      <c r="C8" s="37">
        <v>1984</v>
      </c>
      <c r="D8" s="2">
        <v>0.18</v>
      </c>
      <c r="E8" s="62">
        <v>88.1</v>
      </c>
      <c r="F8" s="2">
        <v>0.31</v>
      </c>
      <c r="G8" s="58">
        <v>331</v>
      </c>
      <c r="H8" s="2">
        <v>0.21</v>
      </c>
      <c r="I8" s="17">
        <v>266</v>
      </c>
      <c r="J8" s="2">
        <v>0.08</v>
      </c>
      <c r="K8"/>
      <c r="L8"/>
      <c r="M8"/>
      <c r="N8"/>
      <c r="O8"/>
      <c r="P8"/>
      <c r="Q8"/>
      <c r="S8"/>
    </row>
    <row r="9" spans="1:23">
      <c r="A9" s="55" t="s">
        <v>69</v>
      </c>
      <c r="B9" t="s">
        <v>72</v>
      </c>
      <c r="C9" s="37">
        <v>2413</v>
      </c>
      <c r="D9" s="2">
        <v>0.22</v>
      </c>
      <c r="E9" s="62">
        <v>108.2</v>
      </c>
      <c r="F9" s="2">
        <v>0.23</v>
      </c>
      <c r="G9" s="58">
        <v>475</v>
      </c>
      <c r="H9" s="2">
        <v>0.44</v>
      </c>
      <c r="I9" s="17">
        <v>228</v>
      </c>
      <c r="J9" s="2">
        <v>-0.15</v>
      </c>
      <c r="K9"/>
      <c r="L9"/>
      <c r="M9"/>
      <c r="N9"/>
      <c r="O9"/>
      <c r="P9"/>
      <c r="Q9"/>
      <c r="S9"/>
    </row>
    <row r="10" spans="1:23">
      <c r="A10" s="55" t="s">
        <v>73</v>
      </c>
      <c r="B10" t="s">
        <v>74</v>
      </c>
      <c r="C10" s="37">
        <v>3131</v>
      </c>
      <c r="D10" s="2">
        <v>0.3</v>
      </c>
      <c r="E10" s="62">
        <v>128.30000000000001</v>
      </c>
      <c r="F10" s="2">
        <v>0.19</v>
      </c>
      <c r="G10" s="58">
        <v>525</v>
      </c>
      <c r="H10" s="2">
        <v>0.11</v>
      </c>
      <c r="I10" s="17">
        <v>244</v>
      </c>
      <c r="J10" s="2">
        <v>7.0000000000000007E-2</v>
      </c>
      <c r="K10"/>
      <c r="L10"/>
      <c r="M10"/>
      <c r="N10"/>
      <c r="O10"/>
      <c r="P10"/>
      <c r="Q10"/>
      <c r="S10"/>
    </row>
    <row r="11" spans="1:23">
      <c r="A11" s="55" t="s">
        <v>73</v>
      </c>
      <c r="B11" t="s">
        <v>75</v>
      </c>
      <c r="C11" s="37">
        <v>3948</v>
      </c>
      <c r="D11" s="2">
        <v>0.26</v>
      </c>
      <c r="E11" s="62">
        <v>171</v>
      </c>
      <c r="F11" s="2">
        <v>0.33</v>
      </c>
      <c r="G11" s="58">
        <v>594</v>
      </c>
      <c r="H11" s="2">
        <v>0.13</v>
      </c>
      <c r="I11" s="17">
        <v>288</v>
      </c>
      <c r="J11" s="2">
        <v>0.18</v>
      </c>
      <c r="K11"/>
      <c r="L11"/>
      <c r="M11"/>
      <c r="N11"/>
      <c r="O11"/>
      <c r="P11"/>
      <c r="Q11"/>
      <c r="S11"/>
    </row>
    <row r="12" spans="1:23">
      <c r="A12" s="55" t="s">
        <v>73</v>
      </c>
      <c r="B12" t="s">
        <v>76</v>
      </c>
      <c r="C12" s="37">
        <v>4456</v>
      </c>
      <c r="D12" s="2">
        <v>0.13</v>
      </c>
      <c r="E12" s="62">
        <v>163.5</v>
      </c>
      <c r="F12" s="2">
        <v>-0.04</v>
      </c>
      <c r="G12" s="58">
        <v>624</v>
      </c>
      <c r="H12" s="2">
        <v>0.05</v>
      </c>
      <c r="I12" s="17">
        <v>262</v>
      </c>
      <c r="J12" s="2">
        <v>-0.09</v>
      </c>
      <c r="K12"/>
      <c r="L12"/>
      <c r="M12"/>
      <c r="N12"/>
      <c r="O12"/>
      <c r="P12"/>
      <c r="Q12"/>
      <c r="S12"/>
    </row>
    <row r="13" spans="1:23">
      <c r="A13" s="55" t="s">
        <v>77</v>
      </c>
      <c r="B13" t="s">
        <v>78</v>
      </c>
      <c r="C13" s="37">
        <v>4616</v>
      </c>
      <c r="D13" s="2">
        <v>0.04</v>
      </c>
      <c r="E13" s="62">
        <v>179.8</v>
      </c>
      <c r="F13" s="2">
        <v>0.1</v>
      </c>
      <c r="G13" s="58">
        <v>655</v>
      </c>
      <c r="H13" s="2">
        <v>0.05</v>
      </c>
      <c r="I13" s="17">
        <v>274</v>
      </c>
      <c r="J13" s="2">
        <v>0.05</v>
      </c>
      <c r="K13"/>
      <c r="L13"/>
      <c r="M13"/>
      <c r="N13"/>
      <c r="O13"/>
      <c r="P13"/>
      <c r="Q13"/>
      <c r="S13"/>
    </row>
    <row r="14" spans="1:23">
      <c r="A14" s="55" t="s">
        <v>77</v>
      </c>
      <c r="B14" t="s">
        <v>79</v>
      </c>
      <c r="C14" s="37">
        <v>4336</v>
      </c>
      <c r="D14" s="2">
        <v>-0.06</v>
      </c>
      <c r="E14" s="62">
        <v>152.69999999999999</v>
      </c>
      <c r="F14" s="2">
        <v>-0.15</v>
      </c>
      <c r="G14" s="58">
        <v>677</v>
      </c>
      <c r="H14" s="2">
        <v>0.03</v>
      </c>
      <c r="I14" s="17">
        <v>225</v>
      </c>
      <c r="J14" s="2">
        <v>-0.18</v>
      </c>
      <c r="K14"/>
      <c r="L14"/>
      <c r="M14"/>
      <c r="N14"/>
      <c r="O14"/>
      <c r="P14"/>
      <c r="Q14"/>
      <c r="S14"/>
    </row>
    <row r="15" spans="1:23">
      <c r="A15" s="55" t="s">
        <v>77</v>
      </c>
      <c r="B15" t="s">
        <v>80</v>
      </c>
      <c r="C15" s="37">
        <v>4900</v>
      </c>
      <c r="D15" s="2">
        <v>0.13</v>
      </c>
      <c r="E15" s="62">
        <v>191.8</v>
      </c>
      <c r="F15" s="2">
        <v>0.26</v>
      </c>
      <c r="G15" s="58">
        <v>647</v>
      </c>
      <c r="H15" s="2">
        <v>-0.04</v>
      </c>
      <c r="I15" s="17">
        <v>297</v>
      </c>
      <c r="J15" s="2">
        <v>0.32</v>
      </c>
      <c r="K15"/>
      <c r="L15"/>
      <c r="M15"/>
      <c r="N15"/>
      <c r="O15"/>
      <c r="P15"/>
      <c r="Q15"/>
      <c r="S15"/>
    </row>
    <row r="16" spans="1:23">
      <c r="A16" s="55" t="s">
        <v>81</v>
      </c>
      <c r="B16" t="s">
        <v>82</v>
      </c>
      <c r="C16" s="37">
        <v>4840</v>
      </c>
      <c r="D16" s="2">
        <v>-0.01</v>
      </c>
      <c r="E16" s="62">
        <v>189.4</v>
      </c>
      <c r="F16" s="2">
        <v>-0.01</v>
      </c>
      <c r="G16" s="58">
        <v>677</v>
      </c>
      <c r="H16" s="2">
        <v>0.05</v>
      </c>
      <c r="I16" s="17">
        <v>280</v>
      </c>
      <c r="J16" s="2">
        <v>-0.06</v>
      </c>
      <c r="K16"/>
      <c r="L16"/>
      <c r="M16"/>
      <c r="N16"/>
      <c r="O16"/>
      <c r="P16"/>
      <c r="Q16"/>
      <c r="S16"/>
    </row>
    <row r="17" spans="1:19">
      <c r="A17" s="55" t="s">
        <v>81</v>
      </c>
      <c r="B17" t="s">
        <v>83</v>
      </c>
      <c r="C17" s="37">
        <v>4675</v>
      </c>
      <c r="D17" s="2">
        <v>-0.03</v>
      </c>
      <c r="E17" s="62">
        <v>195</v>
      </c>
      <c r="F17" s="2">
        <v>0.03</v>
      </c>
      <c r="G17" s="58">
        <v>628</v>
      </c>
      <c r="H17" s="2">
        <v>-7.0000000000000007E-2</v>
      </c>
      <c r="I17" s="17">
        <v>311</v>
      </c>
      <c r="J17" s="2">
        <v>0.11</v>
      </c>
      <c r="K17"/>
      <c r="L17"/>
      <c r="M17"/>
      <c r="N17"/>
      <c r="O17"/>
      <c r="P17"/>
      <c r="Q17"/>
      <c r="S17"/>
    </row>
    <row r="18" spans="1:19">
      <c r="A18" s="55" t="s">
        <v>81</v>
      </c>
      <c r="B18" t="s">
        <v>84</v>
      </c>
      <c r="C18" s="37">
        <v>4466</v>
      </c>
      <c r="D18" s="2">
        <v>-0.04</v>
      </c>
      <c r="E18" s="62">
        <v>161.4</v>
      </c>
      <c r="F18" s="2">
        <v>-0.17</v>
      </c>
      <c r="G18" s="58">
        <v>557</v>
      </c>
      <c r="H18" s="2">
        <v>-0.11</v>
      </c>
      <c r="I18" s="17">
        <v>289</v>
      </c>
      <c r="J18" s="2">
        <v>-7.0000000000000007E-2</v>
      </c>
      <c r="K18"/>
      <c r="L18"/>
      <c r="M18"/>
      <c r="N18"/>
      <c r="O18"/>
      <c r="P18"/>
      <c r="Q18"/>
      <c r="S18"/>
    </row>
    <row r="19" spans="1:19">
      <c r="A19" s="55" t="s">
        <v>85</v>
      </c>
      <c r="B19" t="s">
        <v>86</v>
      </c>
      <c r="C19" s="37">
        <v>4541</v>
      </c>
      <c r="D19" s="2">
        <v>0.02</v>
      </c>
      <c r="E19" s="62">
        <v>170.3</v>
      </c>
      <c r="F19" s="2">
        <v>0.06</v>
      </c>
      <c r="G19" s="58">
        <v>532</v>
      </c>
      <c r="H19" s="2">
        <v>-0.05</v>
      </c>
      <c r="I19" s="17">
        <v>320</v>
      </c>
      <c r="J19" s="2">
        <v>0.11</v>
      </c>
      <c r="K19"/>
      <c r="L19"/>
      <c r="M19"/>
      <c r="N19"/>
      <c r="O19"/>
      <c r="P19"/>
      <c r="Q19"/>
      <c r="S19"/>
    </row>
    <row r="20" spans="1:19">
      <c r="A20" s="55" t="s">
        <v>85</v>
      </c>
      <c r="B20" t="s">
        <v>87</v>
      </c>
      <c r="C20" s="37">
        <v>4632</v>
      </c>
      <c r="D20" s="2">
        <v>0.02</v>
      </c>
      <c r="E20" s="62">
        <v>172.6</v>
      </c>
      <c r="F20" s="2">
        <v>0.01</v>
      </c>
      <c r="G20" s="58">
        <v>568</v>
      </c>
      <c r="H20" s="2">
        <v>7.0000000000000007E-2</v>
      </c>
      <c r="I20" s="17">
        <v>304</v>
      </c>
      <c r="J20" s="2">
        <v>-0.05</v>
      </c>
      <c r="K20"/>
      <c r="L20"/>
      <c r="M20"/>
      <c r="N20"/>
      <c r="O20"/>
      <c r="P20"/>
      <c r="Q20"/>
      <c r="S20"/>
    </row>
    <row r="21" spans="1:19">
      <c r="A21" s="55" t="s">
        <v>85</v>
      </c>
      <c r="B21" t="s">
        <v>88</v>
      </c>
      <c r="C21" s="37">
        <v>5067</v>
      </c>
      <c r="D21" s="2">
        <v>0.09</v>
      </c>
      <c r="E21" s="62">
        <v>197.8</v>
      </c>
      <c r="F21" s="2">
        <v>0.15</v>
      </c>
      <c r="G21" s="58">
        <v>700</v>
      </c>
      <c r="H21" s="2">
        <v>0.23</v>
      </c>
      <c r="I21" s="17">
        <v>282</v>
      </c>
      <c r="J21" s="2">
        <v>-7.0000000000000007E-2</v>
      </c>
      <c r="K21"/>
      <c r="L21"/>
      <c r="M21"/>
      <c r="N21"/>
      <c r="O21"/>
      <c r="P21"/>
      <c r="Q21"/>
      <c r="S21"/>
    </row>
    <row r="22" spans="1:19">
      <c r="A22" s="55" t="s">
        <v>89</v>
      </c>
      <c r="B22" t="s">
        <v>90</v>
      </c>
      <c r="C22" s="37">
        <v>5549</v>
      </c>
      <c r="D22" s="2">
        <v>0.1</v>
      </c>
      <c r="E22" s="62">
        <v>220.2</v>
      </c>
      <c r="F22" s="2">
        <v>0.11</v>
      </c>
      <c r="G22" s="58">
        <v>778</v>
      </c>
      <c r="H22" s="2">
        <v>0.11</v>
      </c>
      <c r="I22" s="17">
        <v>283</v>
      </c>
      <c r="J22" s="2">
        <v>0</v>
      </c>
      <c r="K22"/>
      <c r="L22"/>
      <c r="M22"/>
      <c r="N22"/>
      <c r="O22"/>
      <c r="P22"/>
      <c r="Q22"/>
      <c r="S22"/>
    </row>
    <row r="23" spans="1:19">
      <c r="A23" s="55" t="s">
        <v>89</v>
      </c>
      <c r="B23" t="s">
        <v>91</v>
      </c>
      <c r="C23" s="37">
        <v>5609</v>
      </c>
      <c r="D23" s="2">
        <v>0.01</v>
      </c>
      <c r="E23" s="62">
        <v>211.9</v>
      </c>
      <c r="F23" s="2">
        <v>-0.04</v>
      </c>
      <c r="G23" s="58">
        <v>779</v>
      </c>
      <c r="H23" s="2">
        <v>0</v>
      </c>
      <c r="I23" s="17">
        <v>272</v>
      </c>
      <c r="J23" s="2">
        <v>-0.04</v>
      </c>
      <c r="K23"/>
      <c r="L23"/>
      <c r="M23"/>
      <c r="N23"/>
      <c r="O23"/>
      <c r="P23"/>
      <c r="Q23"/>
      <c r="S23"/>
    </row>
    <row r="24" spans="1:19">
      <c r="A24" s="55" t="s">
        <v>89</v>
      </c>
      <c r="B24" t="s">
        <v>92</v>
      </c>
      <c r="C24" s="37">
        <v>6065</v>
      </c>
      <c r="D24" s="2">
        <v>0.08</v>
      </c>
      <c r="E24" s="62">
        <v>226.2</v>
      </c>
      <c r="F24" s="2">
        <v>7.0000000000000007E-2</v>
      </c>
      <c r="G24" s="58">
        <v>809</v>
      </c>
      <c r="H24" s="2">
        <v>0.04</v>
      </c>
      <c r="I24" s="17">
        <v>280</v>
      </c>
      <c r="J24" s="2">
        <v>0.03</v>
      </c>
      <c r="K24"/>
      <c r="L24"/>
      <c r="M24"/>
      <c r="N24"/>
      <c r="O24"/>
      <c r="P24"/>
      <c r="Q24"/>
      <c r="S24"/>
    </row>
    <row r="25" spans="1:19">
      <c r="A25" s="55" t="s">
        <v>93</v>
      </c>
      <c r="B25" t="s">
        <v>94</v>
      </c>
      <c r="C25" s="37">
        <v>5982</v>
      </c>
      <c r="D25" s="2">
        <v>-0.01</v>
      </c>
      <c r="E25" s="62">
        <v>241.3</v>
      </c>
      <c r="F25" s="2">
        <v>7.0000000000000007E-2</v>
      </c>
      <c r="G25" s="58">
        <v>877</v>
      </c>
      <c r="H25" s="2">
        <v>0.08</v>
      </c>
      <c r="I25" s="17">
        <v>275</v>
      </c>
      <c r="J25" s="2">
        <v>-0.02</v>
      </c>
      <c r="K25"/>
      <c r="L25"/>
      <c r="M25"/>
      <c r="N25"/>
      <c r="O25"/>
      <c r="P25"/>
      <c r="Q25"/>
      <c r="S25"/>
    </row>
    <row r="26" spans="1:19">
      <c r="A26" s="55" t="s">
        <v>93</v>
      </c>
      <c r="B26" t="s">
        <v>95</v>
      </c>
      <c r="C26" s="37">
        <v>5614</v>
      </c>
      <c r="D26" s="2">
        <v>-0.06</v>
      </c>
      <c r="E26" s="62">
        <v>211.4</v>
      </c>
      <c r="F26" s="2">
        <v>-0.12</v>
      </c>
      <c r="G26" s="58">
        <v>912</v>
      </c>
      <c r="H26" s="2">
        <v>0.04</v>
      </c>
      <c r="I26" s="17">
        <v>232</v>
      </c>
      <c r="J26" s="2">
        <v>-0.16</v>
      </c>
      <c r="K26"/>
      <c r="L26"/>
      <c r="M26"/>
      <c r="N26"/>
      <c r="O26"/>
      <c r="P26"/>
      <c r="Q26"/>
      <c r="S26"/>
    </row>
    <row r="27" spans="1:19">
      <c r="A27" s="55" t="s">
        <v>93</v>
      </c>
      <c r="B27" t="s">
        <v>96</v>
      </c>
      <c r="C27" s="37">
        <v>6235</v>
      </c>
      <c r="D27" s="2">
        <v>0.11</v>
      </c>
      <c r="E27" s="62">
        <v>240.8</v>
      </c>
      <c r="F27" s="2">
        <v>0.14000000000000001</v>
      </c>
      <c r="G27" s="58">
        <v>857</v>
      </c>
      <c r="H27" s="2">
        <v>-0.06</v>
      </c>
      <c r="I27" s="17">
        <v>281</v>
      </c>
      <c r="J27" s="2">
        <v>0.21</v>
      </c>
      <c r="K27"/>
      <c r="L27"/>
      <c r="M27"/>
      <c r="N27"/>
      <c r="O27"/>
      <c r="P27"/>
      <c r="Q27"/>
      <c r="S27"/>
    </row>
    <row r="28" spans="1:19">
      <c r="A28" s="55" t="s">
        <v>97</v>
      </c>
      <c r="B28" t="s">
        <v>98</v>
      </c>
      <c r="C28" s="37">
        <v>6166</v>
      </c>
      <c r="D28" s="2">
        <v>-0.01</v>
      </c>
      <c r="E28" s="62">
        <v>250.1</v>
      </c>
      <c r="F28" s="2">
        <v>0.04</v>
      </c>
      <c r="G28" s="58">
        <v>907</v>
      </c>
      <c r="H28" s="2">
        <v>0.06</v>
      </c>
      <c r="I28" s="17">
        <v>276</v>
      </c>
      <c r="J28" s="2">
        <v>-0.02</v>
      </c>
      <c r="K28"/>
      <c r="L28"/>
      <c r="M28"/>
      <c r="N28"/>
      <c r="O28"/>
      <c r="P28"/>
      <c r="Q28"/>
      <c r="S28"/>
    </row>
    <row r="29" spans="1:19">
      <c r="A29" s="55" t="s">
        <v>97</v>
      </c>
      <c r="B29" t="s">
        <v>99</v>
      </c>
      <c r="C29" s="37">
        <v>6258</v>
      </c>
      <c r="D29" s="2">
        <v>0.01</v>
      </c>
      <c r="E29" s="62">
        <v>240.6</v>
      </c>
      <c r="F29" s="2">
        <v>-0.04</v>
      </c>
      <c r="G29" s="58">
        <v>816</v>
      </c>
      <c r="H29" s="2">
        <v>-0.1</v>
      </c>
      <c r="I29" s="17">
        <v>295</v>
      </c>
      <c r="J29" s="2">
        <v>7.0000000000000007E-2</v>
      </c>
    </row>
    <row r="30" spans="1:19">
      <c r="A30" s="55" t="s">
        <v>97</v>
      </c>
      <c r="B30" t="s">
        <v>100</v>
      </c>
      <c r="C30" s="37">
        <v>5978</v>
      </c>
      <c r="D30" s="2">
        <v>-0.04</v>
      </c>
      <c r="E30" s="62">
        <v>239.6</v>
      </c>
      <c r="F30" s="2">
        <v>0</v>
      </c>
      <c r="G30" s="58">
        <v>838</v>
      </c>
      <c r="H30" s="2">
        <v>0.03</v>
      </c>
      <c r="I30" s="17">
        <v>286</v>
      </c>
      <c r="J30" s="2">
        <v>-0.03</v>
      </c>
    </row>
    <row r="31" spans="1:19">
      <c r="A31" s="55" t="s">
        <v>101</v>
      </c>
      <c r="B31" t="s">
        <v>102</v>
      </c>
      <c r="C31" s="37">
        <v>6098</v>
      </c>
      <c r="D31" s="2">
        <v>0.02</v>
      </c>
      <c r="E31" s="62">
        <v>242.4</v>
      </c>
      <c r="F31" s="2">
        <v>0.01</v>
      </c>
      <c r="G31" s="58">
        <v>823</v>
      </c>
      <c r="H31" s="2">
        <v>-0.02</v>
      </c>
      <c r="I31" s="17">
        <v>294</v>
      </c>
      <c r="J31" s="2">
        <v>0.03</v>
      </c>
    </row>
    <row r="32" spans="1:19">
      <c r="A32" s="55" t="s">
        <v>101</v>
      </c>
      <c r="B32" t="s">
        <v>103</v>
      </c>
      <c r="C32" s="37">
        <v>6045</v>
      </c>
      <c r="D32" s="2">
        <v>-0.01</v>
      </c>
      <c r="E32" s="62">
        <v>238.3</v>
      </c>
      <c r="F32" s="2">
        <v>-0.02</v>
      </c>
      <c r="G32" s="58">
        <v>718</v>
      </c>
      <c r="H32" s="2">
        <v>-0.13</v>
      </c>
      <c r="I32" s="17">
        <v>332</v>
      </c>
      <c r="J32" s="2">
        <v>0.13</v>
      </c>
    </row>
    <row r="33" spans="1:10">
      <c r="A33" s="55" t="s">
        <v>101</v>
      </c>
      <c r="B33" t="s">
        <v>104</v>
      </c>
      <c r="C33" s="37">
        <v>6535</v>
      </c>
      <c r="D33" s="2">
        <v>0.08</v>
      </c>
      <c r="E33" s="62">
        <v>274.39999999999998</v>
      </c>
      <c r="F33" s="2">
        <v>0.15</v>
      </c>
      <c r="G33" s="58">
        <v>859</v>
      </c>
      <c r="H33" s="2">
        <v>0.2</v>
      </c>
      <c r="I33" s="17">
        <v>320</v>
      </c>
      <c r="J33" s="2">
        <v>-0.04</v>
      </c>
    </row>
    <row r="34" spans="1:10">
      <c r="A34" s="55" t="s">
        <v>105</v>
      </c>
      <c r="B34" t="s">
        <v>106</v>
      </c>
      <c r="C34" s="37">
        <v>7453</v>
      </c>
      <c r="D34" s="2">
        <v>0.14000000000000001</v>
      </c>
      <c r="E34" s="62">
        <v>266</v>
      </c>
      <c r="F34" s="2">
        <v>-0.03</v>
      </c>
      <c r="G34" s="58">
        <v>945</v>
      </c>
      <c r="H34" s="2">
        <v>0.1</v>
      </c>
      <c r="I34" s="17">
        <v>281</v>
      </c>
      <c r="J34" s="2">
        <v>-0.12</v>
      </c>
    </row>
    <row r="35" spans="1:10">
      <c r="A35" s="55" t="s">
        <v>105</v>
      </c>
      <c r="B35" t="s">
        <v>144</v>
      </c>
      <c r="C35" s="37">
        <v>7463</v>
      </c>
      <c r="D35" s="2">
        <v>0</v>
      </c>
      <c r="E35" s="62">
        <v>291.60000000000002</v>
      </c>
      <c r="F35" s="2">
        <v>0.1</v>
      </c>
      <c r="G35" s="58">
        <v>1011</v>
      </c>
      <c r="H35" s="2">
        <v>7.0000000000000007E-2</v>
      </c>
      <c r="I35" s="17">
        <v>288</v>
      </c>
      <c r="J35" s="2">
        <v>0.02</v>
      </c>
    </row>
    <row r="36" spans="1:10">
      <c r="A36" s="55" t="s">
        <v>105</v>
      </c>
      <c r="B36" t="s">
        <v>145</v>
      </c>
      <c r="C36" s="37">
        <v>7818</v>
      </c>
      <c r="D36" s="2">
        <v>0.05</v>
      </c>
      <c r="E36" s="62">
        <v>269.7</v>
      </c>
      <c r="F36" s="2">
        <v>-7.0000000000000007E-2</v>
      </c>
      <c r="G36" s="58">
        <v>1025</v>
      </c>
      <c r="H36" s="2">
        <v>0.01</v>
      </c>
      <c r="I36" s="17">
        <v>263</v>
      </c>
      <c r="J36" s="2">
        <v>-0.09</v>
      </c>
    </row>
    <row r="37" spans="1:10">
      <c r="A37" s="55" t="s">
        <v>147</v>
      </c>
      <c r="B37" t="s">
        <v>146</v>
      </c>
      <c r="C37" s="37">
        <v>7845</v>
      </c>
      <c r="D37" s="2">
        <v>0</v>
      </c>
      <c r="E37" s="62">
        <v>328.5</v>
      </c>
      <c r="F37" s="2">
        <v>0.22</v>
      </c>
      <c r="G37" s="58">
        <v>1106</v>
      </c>
      <c r="H37" s="2">
        <v>0.08</v>
      </c>
      <c r="I37" s="17">
        <v>297</v>
      </c>
      <c r="J37" s="2">
        <v>0.13</v>
      </c>
    </row>
    <row r="38" spans="1:10">
      <c r="A38" s="55" t="s">
        <v>147</v>
      </c>
      <c r="B38" t="s">
        <v>152</v>
      </c>
      <c r="C38" s="37">
        <v>7128</v>
      </c>
      <c r="D38" s="2">
        <v>-0.09</v>
      </c>
      <c r="E38" s="62">
        <v>280.3</v>
      </c>
      <c r="F38" s="2">
        <v>-0.15</v>
      </c>
      <c r="G38" s="58">
        <v>1129</v>
      </c>
      <c r="H38" s="2">
        <v>0.02</v>
      </c>
      <c r="I38" s="17">
        <v>248</v>
      </c>
      <c r="J38" s="2">
        <v>-0.16</v>
      </c>
    </row>
    <row r="39" spans="1:10">
      <c r="A39" s="55" t="s">
        <v>147</v>
      </c>
      <c r="B39" t="s">
        <v>153</v>
      </c>
      <c r="C39" s="37">
        <v>7949</v>
      </c>
      <c r="D39" s="2">
        <v>0.12</v>
      </c>
      <c r="E39" s="62">
        <v>296.10000000000002</v>
      </c>
      <c r="F39" s="2">
        <v>0.06</v>
      </c>
      <c r="G39" s="58">
        <v>1061</v>
      </c>
      <c r="H39" s="2">
        <v>-0.06</v>
      </c>
      <c r="I39" s="17">
        <v>279</v>
      </c>
      <c r="J39" s="2">
        <v>0.12</v>
      </c>
    </row>
    <row r="40" spans="1:10">
      <c r="A40" s="55" t="s">
        <v>154</v>
      </c>
      <c r="B40" t="s">
        <v>155</v>
      </c>
      <c r="C40" s="37">
        <v>7796</v>
      </c>
      <c r="D40" s="2">
        <v>-0.02</v>
      </c>
      <c r="E40" s="62">
        <v>313.3</v>
      </c>
      <c r="F40" s="2">
        <v>0.06</v>
      </c>
      <c r="G40" s="58">
        <v>1091</v>
      </c>
      <c r="H40" s="2">
        <v>0.03</v>
      </c>
      <c r="I40" s="17">
        <v>287</v>
      </c>
      <c r="J40" s="2">
        <v>0.03</v>
      </c>
    </row>
    <row r="41" spans="1:10">
      <c r="A41" s="55" t="s">
        <v>154</v>
      </c>
      <c r="B41" t="s">
        <v>156</v>
      </c>
      <c r="C41" s="37">
        <v>8066</v>
      </c>
      <c r="D41" s="2">
        <v>0.03</v>
      </c>
      <c r="E41" s="62">
        <v>338</v>
      </c>
      <c r="F41" s="2">
        <v>0.08</v>
      </c>
      <c r="G41" s="58">
        <v>1068</v>
      </c>
      <c r="H41" s="2">
        <v>-0.02</v>
      </c>
      <c r="I41" s="17">
        <v>316</v>
      </c>
      <c r="J41" s="2">
        <v>0.1</v>
      </c>
    </row>
    <row r="42" spans="1:10">
      <c r="A42" s="55" t="s">
        <v>154</v>
      </c>
      <c r="B42" t="s">
        <v>157</v>
      </c>
      <c r="C42" s="37">
        <v>7259</v>
      </c>
      <c r="D42" s="2">
        <v>-0.1</v>
      </c>
      <c r="E42" s="62">
        <v>306.8</v>
      </c>
      <c r="F42" s="2">
        <v>-0.09</v>
      </c>
      <c r="G42" s="58">
        <v>1013</v>
      </c>
      <c r="H42" s="2">
        <v>-0.05</v>
      </c>
      <c r="I42" s="17">
        <v>303</v>
      </c>
      <c r="J42" s="2">
        <v>-0.04</v>
      </c>
    </row>
    <row r="43" spans="1:10">
      <c r="A43" s="55" t="s">
        <v>158</v>
      </c>
      <c r="B43" t="s">
        <v>159</v>
      </c>
      <c r="C43" s="37">
        <v>7563</v>
      </c>
      <c r="D43" s="2">
        <v>0.04</v>
      </c>
      <c r="E43" s="62">
        <v>311</v>
      </c>
      <c r="F43" s="2">
        <v>0.01</v>
      </c>
      <c r="G43" s="58">
        <v>948</v>
      </c>
      <c r="H43" s="2">
        <v>-0.06</v>
      </c>
      <c r="I43" s="17">
        <v>328</v>
      </c>
      <c r="J43" s="2">
        <v>0.08</v>
      </c>
    </row>
  </sheetData>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0DAB-A105-4CF6-BE0B-0A28B71A4867}">
  <dimension ref="A1:Q123"/>
  <sheetViews>
    <sheetView topLeftCell="A3" workbookViewId="0"/>
  </sheetViews>
  <sheetFormatPr baseColWidth="10" defaultColWidth="8.83203125" defaultRowHeight="14"/>
  <cols>
    <col min="1" max="1" width="17.1640625" bestFit="1" customWidth="1"/>
    <col min="2" max="2" width="11.6640625" bestFit="1" customWidth="1"/>
    <col min="3" max="3" width="16.33203125" bestFit="1" customWidth="1"/>
    <col min="4" max="4" width="15.33203125" style="34" bestFit="1" customWidth="1"/>
    <col min="5" max="5" width="18.5" style="2" bestFit="1" customWidth="1"/>
    <col min="6" max="6" width="24.5" style="2" bestFit="1" customWidth="1"/>
    <col min="7" max="7" width="11.6640625" style="60" bestFit="1" customWidth="1"/>
    <col min="8" max="8" width="14.83203125" style="2" bestFit="1" customWidth="1"/>
    <col min="9" max="9" width="20.83203125" style="2" bestFit="1" customWidth="1"/>
  </cols>
  <sheetData>
    <row r="1" spans="1:17" ht="18">
      <c r="A1" s="46" t="s">
        <v>107</v>
      </c>
      <c r="B1" s="13"/>
      <c r="C1" s="13"/>
      <c r="D1" s="13"/>
      <c r="E1" s="13"/>
      <c r="F1" s="13"/>
      <c r="G1" s="13"/>
      <c r="H1" s="13"/>
      <c r="I1" s="13"/>
      <c r="J1" s="13"/>
      <c r="K1" s="13"/>
      <c r="L1" s="13"/>
      <c r="M1" s="13"/>
      <c r="N1" s="13"/>
      <c r="O1" s="13"/>
      <c r="P1" s="13"/>
      <c r="Q1" s="13"/>
    </row>
    <row r="2" spans="1:17">
      <c r="G2" s="17"/>
    </row>
    <row r="3" spans="1:17">
      <c r="A3" s="31" t="s">
        <v>55</v>
      </c>
      <c r="B3" s="31" t="s">
        <v>56</v>
      </c>
      <c r="C3" s="31" t="s">
        <v>108</v>
      </c>
      <c r="D3" s="33" t="s">
        <v>57</v>
      </c>
      <c r="E3" s="30" t="s">
        <v>58</v>
      </c>
      <c r="F3" s="30" t="s">
        <v>109</v>
      </c>
      <c r="G3" s="35" t="s">
        <v>59</v>
      </c>
      <c r="H3" s="29" t="s">
        <v>60</v>
      </c>
      <c r="I3" s="29" t="s">
        <v>110</v>
      </c>
    </row>
    <row r="4" spans="1:17">
      <c r="A4" t="s">
        <v>65</v>
      </c>
      <c r="B4" t="s">
        <v>66</v>
      </c>
      <c r="C4" t="s">
        <v>111</v>
      </c>
      <c r="D4" s="34">
        <v>715</v>
      </c>
      <c r="F4" s="2">
        <v>0.66</v>
      </c>
      <c r="G4" s="60">
        <v>22.2</v>
      </c>
      <c r="I4" s="2">
        <v>0.5</v>
      </c>
    </row>
    <row r="5" spans="1:17">
      <c r="A5" t="s">
        <v>65</v>
      </c>
      <c r="B5" t="s">
        <v>67</v>
      </c>
      <c r="C5" t="s">
        <v>111</v>
      </c>
      <c r="D5" s="34">
        <v>1026</v>
      </c>
      <c r="E5" s="2">
        <v>0.44</v>
      </c>
      <c r="F5" s="2">
        <v>0.7</v>
      </c>
      <c r="G5" s="60">
        <v>35.700000000000003</v>
      </c>
      <c r="H5" s="2">
        <v>0.61</v>
      </c>
      <c r="I5" s="2">
        <v>0.62</v>
      </c>
    </row>
    <row r="6" spans="1:17">
      <c r="A6" t="s">
        <v>65</v>
      </c>
      <c r="B6" t="s">
        <v>68</v>
      </c>
      <c r="C6" t="s">
        <v>111</v>
      </c>
      <c r="D6" s="34">
        <v>1152</v>
      </c>
      <c r="E6" s="2">
        <v>0.12</v>
      </c>
      <c r="F6" s="2">
        <v>0.76</v>
      </c>
      <c r="G6" s="60">
        <v>38.6</v>
      </c>
      <c r="H6" s="2">
        <v>0.08</v>
      </c>
      <c r="I6" s="2">
        <v>0.63</v>
      </c>
    </row>
    <row r="7" spans="1:17">
      <c r="A7" t="s">
        <v>69</v>
      </c>
      <c r="B7" t="s">
        <v>70</v>
      </c>
      <c r="C7" t="s">
        <v>111</v>
      </c>
      <c r="D7" s="34">
        <v>1302</v>
      </c>
      <c r="E7" s="2">
        <v>0.13</v>
      </c>
      <c r="F7" s="2">
        <v>0.77</v>
      </c>
      <c r="G7" s="60">
        <v>47.4</v>
      </c>
      <c r="H7" s="2">
        <v>0.23</v>
      </c>
      <c r="I7" s="2">
        <v>0.7</v>
      </c>
    </row>
    <row r="8" spans="1:17">
      <c r="A8" t="s">
        <v>69</v>
      </c>
      <c r="B8" t="s">
        <v>71</v>
      </c>
      <c r="C8" t="s">
        <v>111</v>
      </c>
      <c r="D8" s="34">
        <v>1542</v>
      </c>
      <c r="E8" s="2">
        <v>0.18</v>
      </c>
      <c r="F8" s="2">
        <v>0.78</v>
      </c>
      <c r="G8" s="60">
        <v>57.6</v>
      </c>
      <c r="H8" s="2">
        <v>0.21</v>
      </c>
      <c r="I8" s="2">
        <v>0.65</v>
      </c>
    </row>
    <row r="9" spans="1:17">
      <c r="A9" t="s">
        <v>69</v>
      </c>
      <c r="B9" t="s">
        <v>72</v>
      </c>
      <c r="C9" t="s">
        <v>111</v>
      </c>
      <c r="D9" s="34">
        <v>1857</v>
      </c>
      <c r="E9" s="2">
        <v>0.2</v>
      </c>
      <c r="F9" s="2">
        <v>0.77</v>
      </c>
      <c r="G9" s="60">
        <v>68.3</v>
      </c>
      <c r="H9" s="2">
        <v>0.19</v>
      </c>
      <c r="I9" s="2">
        <v>0.63</v>
      </c>
    </row>
    <row r="10" spans="1:17">
      <c r="A10" t="s">
        <v>73</v>
      </c>
      <c r="B10" t="s">
        <v>74</v>
      </c>
      <c r="C10" t="s">
        <v>111</v>
      </c>
      <c r="D10" s="34">
        <v>2335</v>
      </c>
      <c r="E10" s="2">
        <v>0.26</v>
      </c>
      <c r="F10" s="2">
        <v>0.75</v>
      </c>
      <c r="G10" s="60">
        <v>79.8</v>
      </c>
      <c r="H10" s="2">
        <v>0.17</v>
      </c>
      <c r="I10" s="2">
        <v>0.62</v>
      </c>
    </row>
    <row r="11" spans="1:17">
      <c r="A11" t="s">
        <v>73</v>
      </c>
      <c r="B11" t="s">
        <v>75</v>
      </c>
      <c r="C11" t="s">
        <v>111</v>
      </c>
      <c r="D11" s="34">
        <v>3062</v>
      </c>
      <c r="E11" s="2">
        <v>0.31</v>
      </c>
      <c r="F11" s="2">
        <v>0.78</v>
      </c>
      <c r="G11" s="60">
        <v>106.8</v>
      </c>
      <c r="H11" s="2">
        <v>0.34</v>
      </c>
      <c r="I11" s="2">
        <v>0.62</v>
      </c>
    </row>
    <row r="12" spans="1:17">
      <c r="A12" t="s">
        <v>73</v>
      </c>
      <c r="B12" t="s">
        <v>76</v>
      </c>
      <c r="C12" t="s">
        <v>111</v>
      </c>
      <c r="D12" s="34">
        <v>3504</v>
      </c>
      <c r="E12" s="2">
        <v>0.14000000000000001</v>
      </c>
      <c r="F12" s="2">
        <v>0.79</v>
      </c>
      <c r="G12" s="60">
        <v>117.9</v>
      </c>
      <c r="H12" s="2">
        <v>0.1</v>
      </c>
      <c r="I12" s="2">
        <v>0.72</v>
      </c>
    </row>
    <row r="13" spans="1:17">
      <c r="A13" t="s">
        <v>77</v>
      </c>
      <c r="B13" t="s">
        <v>78</v>
      </c>
      <c r="C13" t="s">
        <v>111</v>
      </c>
      <c r="D13" s="34">
        <v>3649</v>
      </c>
      <c r="E13" s="2">
        <v>0.04</v>
      </c>
      <c r="F13" s="2">
        <v>0.79</v>
      </c>
      <c r="G13" s="60">
        <v>122</v>
      </c>
      <c r="H13" s="2">
        <v>0.03</v>
      </c>
      <c r="I13" s="2">
        <v>0.68</v>
      </c>
    </row>
    <row r="14" spans="1:17">
      <c r="A14" t="s">
        <v>77</v>
      </c>
      <c r="B14" t="s">
        <v>79</v>
      </c>
      <c r="C14" t="s">
        <v>111</v>
      </c>
      <c r="D14" s="34">
        <v>3501</v>
      </c>
      <c r="E14" s="2">
        <v>-0.04</v>
      </c>
      <c r="F14" s="2">
        <v>0.81</v>
      </c>
      <c r="G14" s="60">
        <v>115.7</v>
      </c>
      <c r="H14" s="2">
        <v>-0.05</v>
      </c>
      <c r="I14" s="2">
        <v>0.76</v>
      </c>
    </row>
    <row r="15" spans="1:17">
      <c r="A15" t="s">
        <v>77</v>
      </c>
      <c r="B15" t="s">
        <v>80</v>
      </c>
      <c r="C15" t="s">
        <v>111</v>
      </c>
      <c r="D15" s="34">
        <v>3938</v>
      </c>
      <c r="E15" s="2">
        <v>0.12</v>
      </c>
      <c r="F15" s="2">
        <v>0.8</v>
      </c>
      <c r="G15" s="60">
        <v>128.30000000000001</v>
      </c>
      <c r="H15" s="2">
        <v>0.11</v>
      </c>
      <c r="I15" s="2">
        <v>0.67</v>
      </c>
    </row>
    <row r="16" spans="1:17">
      <c r="A16" t="s">
        <v>81</v>
      </c>
      <c r="B16" t="s">
        <v>82</v>
      </c>
      <c r="C16" t="s">
        <v>111</v>
      </c>
      <c r="D16" s="34">
        <v>3931</v>
      </c>
      <c r="E16" s="2">
        <v>0</v>
      </c>
      <c r="F16" s="2">
        <v>0.81</v>
      </c>
      <c r="G16" s="60">
        <v>133.19999999999999</v>
      </c>
      <c r="H16" s="2">
        <v>0.04</v>
      </c>
      <c r="I16" s="2">
        <v>0.7</v>
      </c>
    </row>
    <row r="17" spans="1:9">
      <c r="A17" t="s">
        <v>81</v>
      </c>
      <c r="B17" t="s">
        <v>83</v>
      </c>
      <c r="C17" t="s">
        <v>111</v>
      </c>
      <c r="D17" s="34">
        <v>3883</v>
      </c>
      <c r="E17" s="2">
        <v>-0.01</v>
      </c>
      <c r="F17" s="2">
        <v>0.83</v>
      </c>
      <c r="G17" s="60">
        <v>130.30000000000001</v>
      </c>
      <c r="H17" s="2">
        <v>-0.02</v>
      </c>
      <c r="I17" s="2">
        <v>0.67</v>
      </c>
    </row>
    <row r="18" spans="1:9">
      <c r="A18" t="s">
        <v>81</v>
      </c>
      <c r="B18" t="s">
        <v>84</v>
      </c>
      <c r="C18" t="s">
        <v>111</v>
      </c>
      <c r="D18" s="34">
        <v>3799</v>
      </c>
      <c r="E18" s="2">
        <v>-0.02</v>
      </c>
      <c r="F18" s="2">
        <v>0.85</v>
      </c>
      <c r="G18" s="60">
        <v>129.19999999999999</v>
      </c>
      <c r="H18" s="2">
        <v>-0.01</v>
      </c>
      <c r="I18" s="2">
        <v>0.8</v>
      </c>
    </row>
    <row r="19" spans="1:9">
      <c r="A19" t="s">
        <v>85</v>
      </c>
      <c r="B19" t="s">
        <v>86</v>
      </c>
      <c r="C19" t="s">
        <v>111</v>
      </c>
      <c r="D19" s="34">
        <v>3882</v>
      </c>
      <c r="E19" s="2">
        <v>0.02</v>
      </c>
      <c r="F19" s="2">
        <v>0.85</v>
      </c>
      <c r="G19" s="60">
        <v>131.1</v>
      </c>
      <c r="H19" s="2">
        <v>0.01</v>
      </c>
      <c r="I19" s="2">
        <v>0.77</v>
      </c>
    </row>
    <row r="20" spans="1:9">
      <c r="A20" t="s">
        <v>85</v>
      </c>
      <c r="B20" t="s">
        <v>87</v>
      </c>
      <c r="C20" t="s">
        <v>111</v>
      </c>
      <c r="D20" s="34">
        <v>3918</v>
      </c>
      <c r="E20" s="2">
        <v>0.01</v>
      </c>
      <c r="F20" s="2">
        <v>0.85</v>
      </c>
      <c r="G20" s="60">
        <v>132.9</v>
      </c>
      <c r="H20" s="2">
        <v>0.01</v>
      </c>
      <c r="I20" s="2">
        <v>0.77</v>
      </c>
    </row>
    <row r="21" spans="1:9">
      <c r="A21" t="s">
        <v>85</v>
      </c>
      <c r="B21" t="s">
        <v>88</v>
      </c>
      <c r="C21" t="s">
        <v>111</v>
      </c>
      <c r="D21" s="34">
        <v>4126</v>
      </c>
      <c r="E21" s="2">
        <v>0.05</v>
      </c>
      <c r="F21" s="2">
        <v>0.81</v>
      </c>
      <c r="G21" s="60">
        <v>142.69999999999999</v>
      </c>
      <c r="H21" s="2">
        <v>7.0000000000000007E-2</v>
      </c>
      <c r="I21" s="2">
        <v>0.72</v>
      </c>
    </row>
    <row r="22" spans="1:9">
      <c r="A22" t="s">
        <v>89</v>
      </c>
      <c r="B22" t="s">
        <v>90</v>
      </c>
      <c r="C22" t="s">
        <v>111</v>
      </c>
      <c r="D22" s="34">
        <v>4442</v>
      </c>
      <c r="E22" s="2">
        <v>0.08</v>
      </c>
      <c r="F22" s="2">
        <v>0.8</v>
      </c>
      <c r="G22" s="60">
        <v>155.80000000000001</v>
      </c>
      <c r="H22" s="2">
        <v>0.09</v>
      </c>
      <c r="I22" s="2">
        <v>0.71</v>
      </c>
    </row>
    <row r="23" spans="1:9">
      <c r="A23" t="s">
        <v>89</v>
      </c>
      <c r="B23" t="s">
        <v>91</v>
      </c>
      <c r="C23" t="s">
        <v>111</v>
      </c>
      <c r="D23" s="34">
        <v>4429</v>
      </c>
      <c r="E23" s="2">
        <v>0</v>
      </c>
      <c r="F23" s="2">
        <v>0.79</v>
      </c>
      <c r="G23" s="60">
        <v>149.19999999999999</v>
      </c>
      <c r="H23" s="2">
        <v>-0.04</v>
      </c>
      <c r="I23" s="2">
        <v>0.7</v>
      </c>
    </row>
    <row r="24" spans="1:9">
      <c r="A24" t="s">
        <v>89</v>
      </c>
      <c r="B24" t="s">
        <v>92</v>
      </c>
      <c r="C24" t="s">
        <v>111</v>
      </c>
      <c r="D24" s="34">
        <v>4870</v>
      </c>
      <c r="E24" s="2">
        <v>0.1</v>
      </c>
      <c r="F24" s="2">
        <v>0.8</v>
      </c>
      <c r="G24" s="60">
        <v>165.7</v>
      </c>
      <c r="H24" s="2">
        <v>0.11</v>
      </c>
      <c r="I24" s="2">
        <v>0.73</v>
      </c>
    </row>
    <row r="25" spans="1:9">
      <c r="A25" t="s">
        <v>93</v>
      </c>
      <c r="B25" t="s">
        <v>94</v>
      </c>
      <c r="C25" t="s">
        <v>111</v>
      </c>
      <c r="D25" s="34">
        <v>4845</v>
      </c>
      <c r="E25" s="2">
        <v>-0.01</v>
      </c>
      <c r="F25" s="2">
        <v>0.81</v>
      </c>
      <c r="G25" s="60">
        <v>165.6</v>
      </c>
      <c r="H25" s="2">
        <v>0</v>
      </c>
      <c r="I25" s="2">
        <v>0.69</v>
      </c>
    </row>
    <row r="26" spans="1:9">
      <c r="A26" t="s">
        <v>93</v>
      </c>
      <c r="B26" t="s">
        <v>95</v>
      </c>
      <c r="C26" t="s">
        <v>111</v>
      </c>
      <c r="D26" s="34">
        <v>4648</v>
      </c>
      <c r="E26" s="2">
        <v>-0.04</v>
      </c>
      <c r="F26" s="2">
        <v>0.83</v>
      </c>
      <c r="G26" s="60">
        <v>163.80000000000001</v>
      </c>
      <c r="H26" s="2">
        <v>-0.01</v>
      </c>
      <c r="I26" s="2">
        <v>0.77</v>
      </c>
    </row>
    <row r="27" spans="1:9">
      <c r="A27" t="s">
        <v>93</v>
      </c>
      <c r="B27" t="s">
        <v>96</v>
      </c>
      <c r="C27" t="s">
        <v>111</v>
      </c>
      <c r="D27" s="34">
        <v>5148</v>
      </c>
      <c r="E27" s="2">
        <v>0.11</v>
      </c>
      <c r="F27" s="2">
        <v>0.83</v>
      </c>
      <c r="G27" s="60">
        <v>182.6</v>
      </c>
      <c r="H27" s="2">
        <v>0.11</v>
      </c>
      <c r="I27" s="2">
        <v>0.76</v>
      </c>
    </row>
    <row r="28" spans="1:9">
      <c r="A28" t="s">
        <v>97</v>
      </c>
      <c r="B28" t="s">
        <v>98</v>
      </c>
      <c r="C28" t="s">
        <v>111</v>
      </c>
      <c r="D28" s="34">
        <v>5090</v>
      </c>
      <c r="E28" s="2">
        <v>-0.01</v>
      </c>
      <c r="F28" s="2">
        <v>0.83</v>
      </c>
      <c r="G28" s="60">
        <v>179.3</v>
      </c>
      <c r="H28" s="2">
        <v>-0.02</v>
      </c>
      <c r="I28" s="2">
        <v>0.72</v>
      </c>
    </row>
    <row r="29" spans="1:9">
      <c r="A29" t="s">
        <v>97</v>
      </c>
      <c r="B29" t="s">
        <v>99</v>
      </c>
      <c r="C29" t="s">
        <v>111</v>
      </c>
      <c r="D29" s="34">
        <v>5309</v>
      </c>
      <c r="E29" s="2">
        <v>0.04</v>
      </c>
      <c r="F29" s="2">
        <v>0.85</v>
      </c>
      <c r="G29" s="60">
        <v>178.6</v>
      </c>
      <c r="H29" s="2">
        <v>0</v>
      </c>
      <c r="I29" s="2">
        <v>0.74</v>
      </c>
    </row>
    <row r="30" spans="1:9">
      <c r="A30" t="s">
        <v>97</v>
      </c>
      <c r="B30" t="s">
        <v>100</v>
      </c>
      <c r="C30" t="s">
        <v>111</v>
      </c>
      <c r="D30" s="34">
        <v>5081</v>
      </c>
      <c r="E30" s="2">
        <v>-0.04</v>
      </c>
      <c r="F30" s="2">
        <v>0.85</v>
      </c>
      <c r="G30" s="60">
        <v>171.5</v>
      </c>
      <c r="H30" s="2">
        <v>-0.04</v>
      </c>
      <c r="I30" s="2">
        <v>0.72</v>
      </c>
    </row>
    <row r="31" spans="1:9">
      <c r="A31" t="s">
        <v>101</v>
      </c>
      <c r="B31" t="s">
        <v>102</v>
      </c>
      <c r="C31" t="s">
        <v>111</v>
      </c>
      <c r="D31" s="34">
        <v>5292</v>
      </c>
      <c r="E31" s="2">
        <v>0.04</v>
      </c>
      <c r="F31" s="2">
        <v>0.87</v>
      </c>
      <c r="G31" s="60">
        <v>183.6</v>
      </c>
      <c r="H31" s="2">
        <v>7.0000000000000007E-2</v>
      </c>
      <c r="I31" s="2">
        <v>0.76</v>
      </c>
    </row>
    <row r="32" spans="1:9">
      <c r="A32" t="s">
        <v>101</v>
      </c>
      <c r="B32" t="s">
        <v>103</v>
      </c>
      <c r="C32" t="s">
        <v>111</v>
      </c>
      <c r="D32" s="34">
        <v>5245</v>
      </c>
      <c r="E32" s="2">
        <v>-0.01</v>
      </c>
      <c r="F32" s="2">
        <v>0.87</v>
      </c>
      <c r="G32" s="60">
        <v>185.5</v>
      </c>
      <c r="H32" s="2">
        <v>0.01</v>
      </c>
      <c r="I32" s="2">
        <v>0.78</v>
      </c>
    </row>
    <row r="33" spans="1:9">
      <c r="A33" t="s">
        <v>101</v>
      </c>
      <c r="B33" t="s">
        <v>104</v>
      </c>
      <c r="C33" t="s">
        <v>111</v>
      </c>
      <c r="D33" s="34">
        <v>5509</v>
      </c>
      <c r="E33" s="2">
        <v>0.05</v>
      </c>
      <c r="F33" s="2">
        <v>0.84</v>
      </c>
      <c r="G33" s="60">
        <v>196.7</v>
      </c>
      <c r="H33" s="2">
        <v>0.06</v>
      </c>
      <c r="I33" s="2">
        <v>0.72</v>
      </c>
    </row>
    <row r="34" spans="1:9">
      <c r="A34" t="s">
        <v>105</v>
      </c>
      <c r="B34" t="s">
        <v>106</v>
      </c>
      <c r="C34" t="s">
        <v>111</v>
      </c>
      <c r="D34" s="34">
        <v>6255</v>
      </c>
      <c r="E34" s="2">
        <v>0.14000000000000001</v>
      </c>
      <c r="F34" s="2">
        <v>0.84</v>
      </c>
      <c r="G34" s="60">
        <v>212.4</v>
      </c>
      <c r="H34" s="2">
        <v>0.08</v>
      </c>
      <c r="I34" s="2">
        <v>0.8</v>
      </c>
    </row>
    <row r="35" spans="1:9">
      <c r="A35" t="s">
        <v>105</v>
      </c>
      <c r="B35" t="s">
        <v>144</v>
      </c>
      <c r="C35" t="s">
        <v>111</v>
      </c>
      <c r="D35" s="34">
        <v>6140</v>
      </c>
      <c r="E35" s="2">
        <v>-0.02</v>
      </c>
      <c r="F35" s="2">
        <v>0.82</v>
      </c>
      <c r="G35" s="60">
        <v>207.6</v>
      </c>
      <c r="H35" s="2">
        <v>-0.02</v>
      </c>
      <c r="I35" s="2">
        <v>0.71</v>
      </c>
    </row>
    <row r="36" spans="1:9">
      <c r="A36" t="s">
        <v>105</v>
      </c>
      <c r="B36" t="s">
        <v>145</v>
      </c>
      <c r="C36" t="s">
        <v>111</v>
      </c>
      <c r="D36" s="34">
        <v>6543</v>
      </c>
      <c r="E36" s="2">
        <v>7.0000000000000007E-2</v>
      </c>
      <c r="F36" s="2">
        <v>0.84</v>
      </c>
      <c r="G36" s="60">
        <v>224.6</v>
      </c>
      <c r="H36" s="2">
        <v>0.08</v>
      </c>
      <c r="I36" s="2">
        <v>0.83</v>
      </c>
    </row>
    <row r="37" spans="1:9">
      <c r="A37" t="s">
        <v>147</v>
      </c>
      <c r="B37" t="s">
        <v>146</v>
      </c>
      <c r="C37" t="s">
        <v>111</v>
      </c>
      <c r="D37" s="59">
        <v>6517</v>
      </c>
      <c r="E37" s="2">
        <v>0</v>
      </c>
      <c r="F37" s="2">
        <v>0.83</v>
      </c>
      <c r="G37" s="60">
        <v>231</v>
      </c>
      <c r="H37" s="2">
        <v>0.03</v>
      </c>
      <c r="I37" s="2">
        <v>0.7</v>
      </c>
    </row>
    <row r="38" spans="1:9">
      <c r="A38" t="s">
        <v>147</v>
      </c>
      <c r="B38" t="s">
        <v>152</v>
      </c>
      <c r="C38" t="s">
        <v>111</v>
      </c>
      <c r="D38" s="34">
        <v>6067</v>
      </c>
      <c r="E38" s="2">
        <v>-7.0000000000000007E-2</v>
      </c>
      <c r="F38" s="2">
        <v>0.85</v>
      </c>
      <c r="G38" s="60">
        <v>214</v>
      </c>
      <c r="H38" s="2">
        <v>-7.0000000000000007E-2</v>
      </c>
      <c r="I38" s="2">
        <v>0.76</v>
      </c>
    </row>
    <row r="39" spans="1:9">
      <c r="A39" t="s">
        <v>147</v>
      </c>
      <c r="B39" t="s">
        <v>153</v>
      </c>
      <c r="C39" t="s">
        <v>111</v>
      </c>
      <c r="D39" s="34">
        <v>6615</v>
      </c>
      <c r="E39" s="2">
        <v>0.09</v>
      </c>
      <c r="F39" s="2">
        <v>0.83</v>
      </c>
      <c r="G39" s="60">
        <v>241.7</v>
      </c>
      <c r="H39" s="2">
        <v>0.13</v>
      </c>
      <c r="I39" s="2">
        <v>0.82</v>
      </c>
    </row>
    <row r="40" spans="1:9">
      <c r="A40" t="s">
        <v>154</v>
      </c>
      <c r="B40" t="s">
        <v>155</v>
      </c>
      <c r="C40" t="s">
        <v>111</v>
      </c>
      <c r="D40" s="34">
        <v>6584</v>
      </c>
      <c r="E40" s="2">
        <v>0</v>
      </c>
      <c r="F40" s="2">
        <v>0.84</v>
      </c>
      <c r="G40" s="60">
        <v>242.8</v>
      </c>
      <c r="H40" s="2">
        <v>0</v>
      </c>
      <c r="I40" s="2">
        <v>0.78</v>
      </c>
    </row>
    <row r="41" spans="1:9">
      <c r="A41" t="s">
        <v>154</v>
      </c>
      <c r="B41" t="s">
        <v>156</v>
      </c>
      <c r="C41" t="s">
        <v>111</v>
      </c>
      <c r="D41" s="34">
        <v>6950</v>
      </c>
      <c r="E41" s="2">
        <v>0.06</v>
      </c>
      <c r="F41" s="2">
        <v>0.86</v>
      </c>
      <c r="G41" s="60">
        <v>259.8</v>
      </c>
      <c r="H41" s="2">
        <v>7.0000000000000007E-2</v>
      </c>
      <c r="I41" s="2">
        <v>0.77</v>
      </c>
    </row>
    <row r="42" spans="1:9">
      <c r="A42" t="s">
        <v>154</v>
      </c>
      <c r="B42" t="s">
        <v>157</v>
      </c>
      <c r="C42" t="s">
        <v>111</v>
      </c>
      <c r="D42" s="34">
        <v>6359</v>
      </c>
      <c r="E42" s="2">
        <v>-0.08</v>
      </c>
      <c r="F42" s="2">
        <v>0.88</v>
      </c>
      <c r="G42" s="60">
        <v>243</v>
      </c>
      <c r="H42" s="2">
        <v>-0.06</v>
      </c>
      <c r="I42" s="2">
        <v>0.79</v>
      </c>
    </row>
    <row r="43" spans="1:9">
      <c r="A43" t="s">
        <v>158</v>
      </c>
      <c r="B43" t="s">
        <v>159</v>
      </c>
      <c r="C43" t="s">
        <v>111</v>
      </c>
      <c r="D43" s="34">
        <v>6737</v>
      </c>
      <c r="E43" s="2">
        <v>0.06</v>
      </c>
      <c r="F43" s="2">
        <v>0.89</v>
      </c>
      <c r="G43" s="60">
        <v>252.3</v>
      </c>
      <c r="H43" s="2">
        <v>0.04</v>
      </c>
      <c r="I43" s="2">
        <v>0.81</v>
      </c>
    </row>
    <row r="44" spans="1:9">
      <c r="A44" t="s">
        <v>65</v>
      </c>
      <c r="B44" t="s">
        <v>66</v>
      </c>
      <c r="C44" t="s">
        <v>112</v>
      </c>
      <c r="D44" s="34">
        <v>348</v>
      </c>
      <c r="F44" s="2">
        <v>0.32</v>
      </c>
      <c r="G44" s="60">
        <v>20.7</v>
      </c>
      <c r="I44" s="2">
        <v>0.47</v>
      </c>
    </row>
    <row r="45" spans="1:9">
      <c r="A45" t="s">
        <v>65</v>
      </c>
      <c r="B45" t="s">
        <v>67</v>
      </c>
      <c r="C45" t="s">
        <v>112</v>
      </c>
      <c r="D45" s="34">
        <v>420</v>
      </c>
      <c r="E45" s="2">
        <v>0.21</v>
      </c>
      <c r="F45" s="2">
        <v>0.28999999999999998</v>
      </c>
      <c r="G45" s="60">
        <v>20.5</v>
      </c>
      <c r="H45" s="2">
        <v>-0.01</v>
      </c>
      <c r="I45" s="2">
        <v>0.36</v>
      </c>
    </row>
    <row r="46" spans="1:9">
      <c r="A46" t="s">
        <v>65</v>
      </c>
      <c r="B46" t="s">
        <v>68</v>
      </c>
      <c r="C46" t="s">
        <v>112</v>
      </c>
      <c r="D46" s="34">
        <v>348</v>
      </c>
      <c r="E46" s="2">
        <v>-0.17</v>
      </c>
      <c r="F46" s="2">
        <v>0.23</v>
      </c>
      <c r="G46" s="60">
        <v>21.1</v>
      </c>
      <c r="H46" s="2">
        <v>0.03</v>
      </c>
      <c r="I46" s="2">
        <v>0.35</v>
      </c>
    </row>
    <row r="47" spans="1:9">
      <c r="A47" t="s">
        <v>69</v>
      </c>
      <c r="B47" t="s">
        <v>70</v>
      </c>
      <c r="C47" t="s">
        <v>112</v>
      </c>
      <c r="D47" s="34">
        <v>313</v>
      </c>
      <c r="E47" s="2">
        <v>-0.1</v>
      </c>
      <c r="F47" s="2">
        <v>0.19</v>
      </c>
      <c r="G47" s="60">
        <v>17.7</v>
      </c>
      <c r="H47" s="2">
        <v>-0.16</v>
      </c>
      <c r="I47" s="2">
        <v>0.26</v>
      </c>
    </row>
    <row r="48" spans="1:9">
      <c r="A48" t="s">
        <v>69</v>
      </c>
      <c r="B48" t="s">
        <v>71</v>
      </c>
      <c r="C48" t="s">
        <v>112</v>
      </c>
      <c r="D48" s="34">
        <v>374</v>
      </c>
      <c r="E48" s="2">
        <v>0.19</v>
      </c>
      <c r="F48" s="2">
        <v>0.19</v>
      </c>
      <c r="G48" s="60">
        <v>28.4</v>
      </c>
      <c r="H48" s="2">
        <v>0.6</v>
      </c>
      <c r="I48" s="2">
        <v>0.32</v>
      </c>
    </row>
    <row r="49" spans="1:9">
      <c r="A49" t="s">
        <v>69</v>
      </c>
      <c r="B49" t="s">
        <v>72</v>
      </c>
      <c r="C49" t="s">
        <v>112</v>
      </c>
      <c r="D49" s="34">
        <v>485</v>
      </c>
      <c r="E49" s="2">
        <v>0.3</v>
      </c>
      <c r="F49" s="2">
        <v>0.2</v>
      </c>
      <c r="G49" s="60">
        <v>37.5</v>
      </c>
      <c r="H49" s="2">
        <v>0.32</v>
      </c>
      <c r="I49" s="2">
        <v>0.35</v>
      </c>
    </row>
    <row r="50" spans="1:9">
      <c r="A50" t="s">
        <v>73</v>
      </c>
      <c r="B50" t="s">
        <v>74</v>
      </c>
      <c r="C50" t="s">
        <v>112</v>
      </c>
      <c r="D50" s="34">
        <v>684</v>
      </c>
      <c r="E50" s="2">
        <v>0.41</v>
      </c>
      <c r="F50" s="2">
        <v>0.22</v>
      </c>
      <c r="G50" s="60">
        <v>44</v>
      </c>
      <c r="H50" s="2">
        <v>0.17</v>
      </c>
      <c r="I50" s="2">
        <v>0.34</v>
      </c>
    </row>
    <row r="51" spans="1:9">
      <c r="A51" t="s">
        <v>73</v>
      </c>
      <c r="B51" t="s">
        <v>75</v>
      </c>
      <c r="C51" t="s">
        <v>112</v>
      </c>
      <c r="D51" s="34">
        <v>783</v>
      </c>
      <c r="E51" s="2">
        <v>0.14000000000000001</v>
      </c>
      <c r="F51" s="2">
        <v>0.2</v>
      </c>
      <c r="G51" s="60">
        <v>59.6</v>
      </c>
      <c r="H51" s="2">
        <v>0.36</v>
      </c>
      <c r="I51" s="2">
        <v>0.35</v>
      </c>
    </row>
    <row r="52" spans="1:9">
      <c r="A52" t="s">
        <v>73</v>
      </c>
      <c r="B52" t="s">
        <v>76</v>
      </c>
      <c r="C52" t="s">
        <v>112</v>
      </c>
      <c r="D52" s="34">
        <v>828</v>
      </c>
      <c r="E52" s="2">
        <v>0.06</v>
      </c>
      <c r="F52" s="2">
        <v>0.19</v>
      </c>
      <c r="G52" s="60">
        <v>40.200000000000003</v>
      </c>
      <c r="H52" s="2">
        <v>-0.33</v>
      </c>
      <c r="I52" s="2">
        <v>0.25</v>
      </c>
    </row>
    <row r="53" spans="1:9">
      <c r="A53" t="s">
        <v>77</v>
      </c>
      <c r="B53" t="s">
        <v>78</v>
      </c>
      <c r="C53" t="s">
        <v>112</v>
      </c>
      <c r="D53" s="34">
        <v>836</v>
      </c>
      <c r="E53" s="2">
        <v>0.01</v>
      </c>
      <c r="F53" s="2">
        <v>0.18</v>
      </c>
      <c r="G53" s="60">
        <v>52.7</v>
      </c>
      <c r="H53" s="2">
        <v>0.31</v>
      </c>
      <c r="I53" s="2">
        <v>0.28999999999999998</v>
      </c>
    </row>
    <row r="54" spans="1:9">
      <c r="A54" t="s">
        <v>77</v>
      </c>
      <c r="B54" t="s">
        <v>79</v>
      </c>
      <c r="C54" t="s">
        <v>112</v>
      </c>
      <c r="D54" s="34">
        <v>718</v>
      </c>
      <c r="E54" s="2">
        <v>-0.14000000000000001</v>
      </c>
      <c r="F54" s="2">
        <v>0.17</v>
      </c>
      <c r="G54" s="60">
        <v>32.200000000000003</v>
      </c>
      <c r="H54" s="2">
        <v>-0.39</v>
      </c>
      <c r="I54" s="2">
        <v>0.21</v>
      </c>
    </row>
    <row r="55" spans="1:9">
      <c r="A55" t="s">
        <v>77</v>
      </c>
      <c r="B55" t="s">
        <v>80</v>
      </c>
      <c r="C55" t="s">
        <v>112</v>
      </c>
      <c r="D55" s="34">
        <v>833</v>
      </c>
      <c r="E55" s="2">
        <v>0.16</v>
      </c>
      <c r="F55" s="2">
        <v>0.17</v>
      </c>
      <c r="G55" s="60">
        <v>58</v>
      </c>
      <c r="H55" s="2">
        <v>0.8</v>
      </c>
      <c r="I55" s="2">
        <v>0.3</v>
      </c>
    </row>
    <row r="56" spans="1:9">
      <c r="A56" t="s">
        <v>81</v>
      </c>
      <c r="B56" t="s">
        <v>82</v>
      </c>
      <c r="C56" t="s">
        <v>112</v>
      </c>
      <c r="D56" s="34">
        <v>790</v>
      </c>
      <c r="E56" s="2">
        <v>-0.05</v>
      </c>
      <c r="F56" s="2">
        <v>0.16</v>
      </c>
      <c r="G56" s="60">
        <v>51</v>
      </c>
      <c r="H56" s="2">
        <v>-0.12</v>
      </c>
      <c r="I56" s="2">
        <v>0.27</v>
      </c>
    </row>
    <row r="57" spans="1:9">
      <c r="A57" t="s">
        <v>81</v>
      </c>
      <c r="B57" t="s">
        <v>83</v>
      </c>
      <c r="C57" t="s">
        <v>112</v>
      </c>
      <c r="D57" s="34">
        <v>679</v>
      </c>
      <c r="E57" s="2">
        <v>-0.14000000000000001</v>
      </c>
      <c r="F57" s="2">
        <v>0.15</v>
      </c>
      <c r="G57" s="60">
        <v>60.1</v>
      </c>
      <c r="H57" s="2">
        <v>0.18</v>
      </c>
      <c r="I57" s="2">
        <v>0.31</v>
      </c>
    </row>
    <row r="58" spans="1:9">
      <c r="A58" t="s">
        <v>81</v>
      </c>
      <c r="B58" t="s">
        <v>84</v>
      </c>
      <c r="C58" t="s">
        <v>112</v>
      </c>
      <c r="D58" s="34">
        <v>548</v>
      </c>
      <c r="E58" s="2">
        <v>-0.19</v>
      </c>
      <c r="F58" s="2">
        <v>0.12</v>
      </c>
      <c r="G58" s="60">
        <v>27.2</v>
      </c>
      <c r="H58" s="2">
        <v>-0.55000000000000004</v>
      </c>
      <c r="I58" s="2">
        <v>0.17</v>
      </c>
    </row>
    <row r="59" spans="1:9">
      <c r="A59" t="s">
        <v>85</v>
      </c>
      <c r="B59" t="s">
        <v>86</v>
      </c>
      <c r="C59" t="s">
        <v>112</v>
      </c>
      <c r="D59" s="34">
        <v>527</v>
      </c>
      <c r="E59" s="2">
        <v>-0.04</v>
      </c>
      <c r="F59" s="2">
        <v>0.12</v>
      </c>
      <c r="G59" s="60">
        <v>33.799999999999997</v>
      </c>
      <c r="H59" s="2">
        <v>0.24</v>
      </c>
      <c r="I59" s="2">
        <v>0.2</v>
      </c>
    </row>
    <row r="60" spans="1:9">
      <c r="A60" t="s">
        <v>85</v>
      </c>
      <c r="B60" t="s">
        <v>87</v>
      </c>
      <c r="C60" t="s">
        <v>112</v>
      </c>
      <c r="D60" s="34">
        <v>582</v>
      </c>
      <c r="E60" s="2">
        <v>0.1</v>
      </c>
      <c r="F60" s="2">
        <v>0.13</v>
      </c>
      <c r="G60" s="60">
        <v>34.6</v>
      </c>
      <c r="H60" s="2">
        <v>0.02</v>
      </c>
      <c r="I60" s="2">
        <v>0.2</v>
      </c>
    </row>
    <row r="61" spans="1:9">
      <c r="A61" t="s">
        <v>85</v>
      </c>
      <c r="B61" t="s">
        <v>88</v>
      </c>
      <c r="C61" t="s">
        <v>112</v>
      </c>
      <c r="D61" s="34">
        <v>809</v>
      </c>
      <c r="E61" s="2">
        <v>0.39</v>
      </c>
      <c r="F61" s="2">
        <v>0.16</v>
      </c>
      <c r="G61" s="60">
        <v>49.5</v>
      </c>
      <c r="H61" s="2">
        <v>0.43</v>
      </c>
      <c r="I61" s="2">
        <v>0.25</v>
      </c>
    </row>
    <row r="62" spans="1:9">
      <c r="A62" t="s">
        <v>89</v>
      </c>
      <c r="B62" t="s">
        <v>90</v>
      </c>
      <c r="C62" t="s">
        <v>112</v>
      </c>
      <c r="D62" s="34">
        <v>966</v>
      </c>
      <c r="E62" s="2">
        <v>0.19</v>
      </c>
      <c r="F62" s="2">
        <v>0.17</v>
      </c>
      <c r="G62" s="60">
        <v>59.1</v>
      </c>
      <c r="H62" s="2">
        <v>0.19</v>
      </c>
      <c r="I62" s="2">
        <v>0.27</v>
      </c>
    </row>
    <row r="63" spans="1:9">
      <c r="A63" t="s">
        <v>89</v>
      </c>
      <c r="B63" t="s">
        <v>91</v>
      </c>
      <c r="C63" t="s">
        <v>112</v>
      </c>
      <c r="D63" s="34">
        <v>1044</v>
      </c>
      <c r="E63" s="2">
        <v>0.08</v>
      </c>
      <c r="F63" s="2">
        <v>0.19</v>
      </c>
      <c r="G63" s="60">
        <v>57.4</v>
      </c>
      <c r="H63" s="2">
        <v>-0.03</v>
      </c>
      <c r="I63" s="2">
        <v>0.27</v>
      </c>
    </row>
    <row r="64" spans="1:9">
      <c r="A64" t="s">
        <v>89</v>
      </c>
      <c r="B64" t="s">
        <v>92</v>
      </c>
      <c r="C64" t="s">
        <v>112</v>
      </c>
      <c r="D64" s="34">
        <v>1043</v>
      </c>
      <c r="E64" s="2">
        <v>0</v>
      </c>
      <c r="F64" s="2">
        <v>0.17</v>
      </c>
      <c r="G64" s="60">
        <v>54.4</v>
      </c>
      <c r="H64" s="2">
        <v>-0.05</v>
      </c>
      <c r="I64" s="2">
        <v>0.24</v>
      </c>
    </row>
    <row r="65" spans="1:9">
      <c r="A65" t="s">
        <v>93</v>
      </c>
      <c r="B65" t="s">
        <v>94</v>
      </c>
      <c r="C65" t="s">
        <v>112</v>
      </c>
      <c r="D65" s="34">
        <v>979</v>
      </c>
      <c r="E65" s="2">
        <v>-0.06</v>
      </c>
      <c r="F65" s="2">
        <v>0.16</v>
      </c>
      <c r="G65" s="60">
        <v>69.5</v>
      </c>
      <c r="H65" s="2">
        <v>0.28000000000000003</v>
      </c>
      <c r="I65" s="2">
        <v>0.28999999999999998</v>
      </c>
    </row>
    <row r="66" spans="1:9">
      <c r="A66" t="s">
        <v>93</v>
      </c>
      <c r="B66" t="s">
        <v>95</v>
      </c>
      <c r="C66" t="s">
        <v>112</v>
      </c>
      <c r="D66" s="34">
        <v>826</v>
      </c>
      <c r="E66" s="2">
        <v>-0.16</v>
      </c>
      <c r="F66" s="2">
        <v>0.15</v>
      </c>
      <c r="G66" s="60">
        <v>42.3</v>
      </c>
      <c r="H66" s="2">
        <v>-0.39</v>
      </c>
      <c r="I66" s="2">
        <v>0.2</v>
      </c>
    </row>
    <row r="67" spans="1:9">
      <c r="A67" t="s">
        <v>93</v>
      </c>
      <c r="B67" t="s">
        <v>96</v>
      </c>
      <c r="C67" t="s">
        <v>112</v>
      </c>
      <c r="D67" s="34">
        <v>940</v>
      </c>
      <c r="E67" s="2">
        <v>0.14000000000000001</v>
      </c>
      <c r="F67" s="2">
        <v>0.15</v>
      </c>
      <c r="G67" s="60">
        <v>51.1</v>
      </c>
      <c r="H67" s="2">
        <v>0.21</v>
      </c>
      <c r="I67" s="2">
        <v>0.21</v>
      </c>
    </row>
    <row r="68" spans="1:9">
      <c r="A68" t="s">
        <v>97</v>
      </c>
      <c r="B68" t="s">
        <v>98</v>
      </c>
      <c r="C68" t="s">
        <v>112</v>
      </c>
      <c r="D68" s="34">
        <v>935</v>
      </c>
      <c r="E68" s="2">
        <v>-0.01</v>
      </c>
      <c r="F68" s="2">
        <v>0.15</v>
      </c>
      <c r="G68" s="60">
        <v>65.099999999999994</v>
      </c>
      <c r="H68" s="2">
        <v>0.27</v>
      </c>
      <c r="I68" s="2">
        <v>0.26</v>
      </c>
    </row>
    <row r="69" spans="1:9">
      <c r="A69" t="s">
        <v>97</v>
      </c>
      <c r="B69" t="s">
        <v>99</v>
      </c>
      <c r="C69" t="s">
        <v>112</v>
      </c>
      <c r="D69" s="34">
        <v>820</v>
      </c>
      <c r="E69" s="2">
        <v>-0.12</v>
      </c>
      <c r="F69" s="2">
        <v>0.13</v>
      </c>
      <c r="G69" s="60">
        <v>56.7</v>
      </c>
      <c r="H69" s="2">
        <v>-0.13</v>
      </c>
      <c r="I69" s="2">
        <v>0.24</v>
      </c>
    </row>
    <row r="70" spans="1:9">
      <c r="A70" t="s">
        <v>97</v>
      </c>
      <c r="B70" t="s">
        <v>100</v>
      </c>
      <c r="C70" t="s">
        <v>112</v>
      </c>
      <c r="D70" s="34">
        <v>766</v>
      </c>
      <c r="E70" s="2">
        <v>-7.0000000000000007E-2</v>
      </c>
      <c r="F70" s="2">
        <v>0.13</v>
      </c>
      <c r="G70" s="60">
        <v>63.3</v>
      </c>
      <c r="H70" s="2">
        <v>0.12</v>
      </c>
      <c r="I70" s="2">
        <v>0.26</v>
      </c>
    </row>
    <row r="71" spans="1:9">
      <c r="A71" t="s">
        <v>101</v>
      </c>
      <c r="B71" t="s">
        <v>102</v>
      </c>
      <c r="C71" t="s">
        <v>112</v>
      </c>
      <c r="D71" s="34">
        <v>671</v>
      </c>
      <c r="E71" s="2">
        <v>-0.12</v>
      </c>
      <c r="F71" s="2">
        <v>0.11</v>
      </c>
      <c r="G71" s="60">
        <v>53.4</v>
      </c>
      <c r="H71" s="2">
        <v>-0.16</v>
      </c>
      <c r="I71" s="2">
        <v>0.22</v>
      </c>
    </row>
    <row r="72" spans="1:9">
      <c r="A72" t="s">
        <v>101</v>
      </c>
      <c r="B72" t="s">
        <v>103</v>
      </c>
      <c r="C72" t="s">
        <v>112</v>
      </c>
      <c r="D72" s="34">
        <v>664</v>
      </c>
      <c r="E72" s="2">
        <v>-0.01</v>
      </c>
      <c r="F72" s="2">
        <v>0.11</v>
      </c>
      <c r="G72" s="60">
        <v>46.9</v>
      </c>
      <c r="H72" s="2">
        <v>-0.12</v>
      </c>
      <c r="I72" s="2">
        <v>0.2</v>
      </c>
    </row>
    <row r="73" spans="1:9">
      <c r="A73" t="s">
        <v>101</v>
      </c>
      <c r="B73" t="s">
        <v>104</v>
      </c>
      <c r="C73" t="s">
        <v>112</v>
      </c>
      <c r="D73" s="34">
        <v>881</v>
      </c>
      <c r="E73" s="2">
        <v>0.33</v>
      </c>
      <c r="F73" s="2">
        <v>0.13</v>
      </c>
      <c r="G73" s="60">
        <v>71.900000000000006</v>
      </c>
      <c r="H73" s="2">
        <v>0.53</v>
      </c>
      <c r="I73" s="2">
        <v>0.26</v>
      </c>
    </row>
    <row r="74" spans="1:9">
      <c r="A74" t="s">
        <v>105</v>
      </c>
      <c r="B74" t="s">
        <v>106</v>
      </c>
      <c r="C74" t="s">
        <v>112</v>
      </c>
      <c r="D74" s="34">
        <v>1057</v>
      </c>
      <c r="E74" s="2">
        <v>0.2</v>
      </c>
      <c r="F74" s="2">
        <v>0.14000000000000001</v>
      </c>
      <c r="G74" s="60">
        <v>48.4</v>
      </c>
      <c r="H74" s="2">
        <v>-0.33</v>
      </c>
      <c r="I74" s="2">
        <v>0.18</v>
      </c>
    </row>
    <row r="75" spans="1:9">
      <c r="A75" t="s">
        <v>105</v>
      </c>
      <c r="B75" t="s">
        <v>144</v>
      </c>
      <c r="C75" t="s">
        <v>112</v>
      </c>
      <c r="D75" s="34">
        <v>1187</v>
      </c>
      <c r="E75" s="2">
        <v>0.12</v>
      </c>
      <c r="F75" s="2">
        <v>0.16</v>
      </c>
      <c r="G75" s="60">
        <v>78.900000000000006</v>
      </c>
      <c r="H75" s="2">
        <v>0.63</v>
      </c>
      <c r="I75" s="2">
        <v>0.27</v>
      </c>
    </row>
    <row r="76" spans="1:9">
      <c r="A76" t="s">
        <v>105</v>
      </c>
      <c r="B76" t="s">
        <v>145</v>
      </c>
      <c r="C76" t="s">
        <v>112</v>
      </c>
      <c r="D76" s="34">
        <v>1134</v>
      </c>
      <c r="E76" s="2">
        <v>-0.04</v>
      </c>
      <c r="F76" s="2">
        <v>0.15</v>
      </c>
      <c r="G76" s="60">
        <v>39.5</v>
      </c>
      <c r="H76" s="2">
        <v>-0.5</v>
      </c>
      <c r="I76" s="2">
        <v>0.15</v>
      </c>
    </row>
    <row r="77" spans="1:9">
      <c r="A77" t="s">
        <v>147</v>
      </c>
      <c r="B77" t="s">
        <v>146</v>
      </c>
      <c r="C77" t="s">
        <v>112</v>
      </c>
      <c r="D77" s="34">
        <v>1183</v>
      </c>
      <c r="E77" s="2">
        <v>0.04</v>
      </c>
      <c r="F77" s="2">
        <v>0.15</v>
      </c>
      <c r="G77" s="60">
        <v>91.9</v>
      </c>
      <c r="H77" s="2">
        <v>1.33</v>
      </c>
      <c r="I77" s="2">
        <v>0.28000000000000003</v>
      </c>
    </row>
    <row r="78" spans="1:9">
      <c r="A78" t="s">
        <v>147</v>
      </c>
      <c r="B78" t="s">
        <v>152</v>
      </c>
      <c r="C78" t="s">
        <v>112</v>
      </c>
      <c r="D78" s="34">
        <v>931</v>
      </c>
      <c r="E78" s="2">
        <v>-0.21</v>
      </c>
      <c r="F78" s="2">
        <v>0.13</v>
      </c>
      <c r="G78" s="60">
        <v>61.5</v>
      </c>
      <c r="H78" s="2">
        <v>-0.33</v>
      </c>
      <c r="I78" s="2">
        <v>0.22</v>
      </c>
    </row>
    <row r="79" spans="1:9">
      <c r="A79" t="s">
        <v>147</v>
      </c>
      <c r="B79" t="s">
        <v>153</v>
      </c>
      <c r="C79" t="s">
        <v>112</v>
      </c>
      <c r="D79" s="34">
        <v>1186</v>
      </c>
      <c r="E79" s="2">
        <v>0.27</v>
      </c>
      <c r="F79" s="2">
        <v>0.15</v>
      </c>
      <c r="G79" s="60">
        <v>47.7</v>
      </c>
      <c r="H79" s="2">
        <v>-0.22</v>
      </c>
      <c r="I79" s="2">
        <v>0.16</v>
      </c>
    </row>
    <row r="80" spans="1:9">
      <c r="A80" t="s">
        <v>154</v>
      </c>
      <c r="B80" t="s">
        <v>155</v>
      </c>
      <c r="C80" t="s">
        <v>112</v>
      </c>
      <c r="D80" s="34">
        <v>1067</v>
      </c>
      <c r="E80" s="2">
        <v>-0.1</v>
      </c>
      <c r="F80" s="2">
        <v>0.14000000000000001</v>
      </c>
      <c r="G80" s="60">
        <v>64.5</v>
      </c>
      <c r="H80" s="2">
        <v>0.35</v>
      </c>
      <c r="I80" s="2">
        <v>0.21</v>
      </c>
    </row>
    <row r="81" spans="1:9">
      <c r="A81" t="s">
        <v>154</v>
      </c>
      <c r="B81" t="s">
        <v>156</v>
      </c>
      <c r="C81" t="s">
        <v>112</v>
      </c>
      <c r="D81" s="34">
        <v>972</v>
      </c>
      <c r="E81" s="2">
        <v>-0.09</v>
      </c>
      <c r="F81" s="2">
        <v>0.12</v>
      </c>
      <c r="G81" s="60">
        <v>71.8</v>
      </c>
      <c r="H81" s="2">
        <v>0.11</v>
      </c>
      <c r="I81" s="2">
        <v>0.21</v>
      </c>
    </row>
    <row r="82" spans="1:9">
      <c r="A82" t="s">
        <v>154</v>
      </c>
      <c r="B82" t="s">
        <v>157</v>
      </c>
      <c r="C82" t="s">
        <v>112</v>
      </c>
      <c r="D82" s="34">
        <v>768</v>
      </c>
      <c r="E82" s="2">
        <v>-0.21</v>
      </c>
      <c r="F82" s="2">
        <v>0.11</v>
      </c>
      <c r="G82" s="60">
        <v>58.4</v>
      </c>
      <c r="H82" s="2">
        <v>-0.19</v>
      </c>
      <c r="I82" s="2">
        <v>0.19</v>
      </c>
    </row>
    <row r="83" spans="1:9">
      <c r="A83" t="s">
        <v>158</v>
      </c>
      <c r="B83" t="s">
        <v>159</v>
      </c>
      <c r="C83" t="s">
        <v>112</v>
      </c>
      <c r="D83" s="34">
        <v>688</v>
      </c>
      <c r="E83" s="2">
        <v>-0.1</v>
      </c>
      <c r="F83" s="2">
        <v>0.09</v>
      </c>
      <c r="G83" s="60">
        <v>52.7</v>
      </c>
      <c r="H83" s="2">
        <v>-0.1</v>
      </c>
      <c r="I83" s="2">
        <v>0.17</v>
      </c>
    </row>
    <row r="84" spans="1:9">
      <c r="A84" t="s">
        <v>65</v>
      </c>
      <c r="B84" t="s">
        <v>66</v>
      </c>
      <c r="C84" t="s">
        <v>113</v>
      </c>
      <c r="D84" s="34">
        <v>17</v>
      </c>
      <c r="F84" s="2">
        <v>0.02</v>
      </c>
      <c r="G84" s="60">
        <v>1</v>
      </c>
      <c r="I84" s="2">
        <v>0.02</v>
      </c>
    </row>
    <row r="85" spans="1:9">
      <c r="A85" t="s">
        <v>65</v>
      </c>
      <c r="B85" t="s">
        <v>67</v>
      </c>
      <c r="C85" t="s">
        <v>113</v>
      </c>
      <c r="D85" s="34">
        <v>25</v>
      </c>
      <c r="E85" s="2">
        <v>0.52</v>
      </c>
      <c r="F85" s="2">
        <v>0.02</v>
      </c>
      <c r="G85" s="60">
        <v>1.3</v>
      </c>
      <c r="H85" s="2">
        <v>0.28000000000000003</v>
      </c>
      <c r="I85" s="2">
        <v>0.02</v>
      </c>
    </row>
    <row r="86" spans="1:9">
      <c r="A86" t="s">
        <v>65</v>
      </c>
      <c r="B86" t="s">
        <v>68</v>
      </c>
      <c r="C86" t="s">
        <v>113</v>
      </c>
      <c r="D86" s="34">
        <v>25</v>
      </c>
      <c r="E86" s="2">
        <v>-0.01</v>
      </c>
      <c r="F86" s="2">
        <v>0.02</v>
      </c>
      <c r="G86" s="60">
        <v>1.2</v>
      </c>
      <c r="H86" s="2">
        <v>-0.03</v>
      </c>
      <c r="I86" s="2">
        <v>0.02</v>
      </c>
    </row>
    <row r="87" spans="1:9">
      <c r="A87" t="s">
        <v>69</v>
      </c>
      <c r="B87" t="s">
        <v>70</v>
      </c>
      <c r="C87" t="s">
        <v>113</v>
      </c>
      <c r="D87" s="34">
        <v>69</v>
      </c>
      <c r="E87" s="2">
        <v>1.78</v>
      </c>
      <c r="F87" s="2">
        <v>0.04</v>
      </c>
      <c r="G87" s="60">
        <v>2.2999999999999998</v>
      </c>
      <c r="H87" s="2">
        <v>0.91</v>
      </c>
      <c r="I87" s="2">
        <v>0.03</v>
      </c>
    </row>
    <row r="88" spans="1:9">
      <c r="A88" t="s">
        <v>69</v>
      </c>
      <c r="B88" t="s">
        <v>71</v>
      </c>
      <c r="C88" t="s">
        <v>113</v>
      </c>
      <c r="D88" s="34">
        <v>68</v>
      </c>
      <c r="E88" s="2">
        <v>-0.02</v>
      </c>
      <c r="F88" s="2">
        <v>0.03</v>
      </c>
      <c r="G88" s="60">
        <v>2.2000000000000002</v>
      </c>
      <c r="H88" s="2">
        <v>-0.08</v>
      </c>
      <c r="I88" s="2">
        <v>0.02</v>
      </c>
    </row>
    <row r="89" spans="1:9">
      <c r="A89" t="s">
        <v>69</v>
      </c>
      <c r="B89" t="s">
        <v>72</v>
      </c>
      <c r="C89" t="s">
        <v>113</v>
      </c>
      <c r="D89" s="34">
        <v>71</v>
      </c>
      <c r="E89" s="2">
        <v>0.05</v>
      </c>
      <c r="F89" s="2">
        <v>0.03</v>
      </c>
      <c r="G89" s="60">
        <v>2.2999999999999998</v>
      </c>
      <c r="H89" s="2">
        <v>0.09</v>
      </c>
      <c r="I89" s="2">
        <v>0.02</v>
      </c>
    </row>
    <row r="90" spans="1:9">
      <c r="A90" t="s">
        <v>73</v>
      </c>
      <c r="B90" t="s">
        <v>74</v>
      </c>
      <c r="C90" t="s">
        <v>113</v>
      </c>
      <c r="D90" s="34">
        <v>112</v>
      </c>
      <c r="E90" s="2">
        <v>0.56999999999999995</v>
      </c>
      <c r="F90" s="2">
        <v>0.04</v>
      </c>
      <c r="G90" s="60">
        <v>4.5</v>
      </c>
      <c r="H90" s="2">
        <v>0.92</v>
      </c>
      <c r="I90" s="2">
        <v>0.04</v>
      </c>
    </row>
    <row r="91" spans="1:9">
      <c r="A91" t="s">
        <v>73</v>
      </c>
      <c r="B91" t="s">
        <v>75</v>
      </c>
      <c r="C91" t="s">
        <v>113</v>
      </c>
      <c r="D91" s="34">
        <v>103</v>
      </c>
      <c r="E91" s="2">
        <v>-0.08</v>
      </c>
      <c r="F91" s="2">
        <v>0.03</v>
      </c>
      <c r="G91" s="60">
        <v>4.5999999999999996</v>
      </c>
      <c r="H91" s="2">
        <v>0.02</v>
      </c>
      <c r="I91" s="2">
        <v>0.03</v>
      </c>
    </row>
    <row r="92" spans="1:9">
      <c r="A92" t="s">
        <v>73</v>
      </c>
      <c r="B92" t="s">
        <v>76</v>
      </c>
      <c r="C92" t="s">
        <v>113</v>
      </c>
      <c r="D92" s="34">
        <v>124</v>
      </c>
      <c r="E92" s="2">
        <v>0.21</v>
      </c>
      <c r="F92" s="2">
        <v>0.03</v>
      </c>
      <c r="G92" s="60">
        <v>5.3</v>
      </c>
      <c r="H92" s="2">
        <v>0.16</v>
      </c>
      <c r="I92" s="2">
        <v>0.03</v>
      </c>
    </row>
    <row r="93" spans="1:9">
      <c r="A93" t="s">
        <v>77</v>
      </c>
      <c r="B93" t="s">
        <v>78</v>
      </c>
      <c r="C93" t="s">
        <v>113</v>
      </c>
      <c r="D93" s="34">
        <v>131</v>
      </c>
      <c r="E93" s="2">
        <v>0.06</v>
      </c>
      <c r="F93" s="2">
        <v>0.03</v>
      </c>
      <c r="G93" s="60">
        <v>5.0999999999999996</v>
      </c>
      <c r="H93" s="2">
        <v>-0.05</v>
      </c>
      <c r="I93" s="2">
        <v>0.03</v>
      </c>
    </row>
    <row r="94" spans="1:9">
      <c r="A94" t="s">
        <v>77</v>
      </c>
      <c r="B94" t="s">
        <v>79</v>
      </c>
      <c r="C94" t="s">
        <v>113</v>
      </c>
      <c r="D94" s="34">
        <v>118</v>
      </c>
      <c r="E94" s="2">
        <v>-0.1</v>
      </c>
      <c r="F94" s="2">
        <v>0.03</v>
      </c>
      <c r="G94" s="60">
        <v>4.8</v>
      </c>
      <c r="H94" s="2">
        <v>-0.06</v>
      </c>
      <c r="I94" s="2">
        <v>0.03</v>
      </c>
    </row>
    <row r="95" spans="1:9">
      <c r="A95" t="s">
        <v>77</v>
      </c>
      <c r="B95" t="s">
        <v>80</v>
      </c>
      <c r="C95" t="s">
        <v>113</v>
      </c>
      <c r="D95" s="34">
        <v>129</v>
      </c>
      <c r="E95" s="2">
        <v>0.1</v>
      </c>
      <c r="F95" s="2">
        <v>0.03</v>
      </c>
      <c r="G95" s="60">
        <v>5.6</v>
      </c>
      <c r="H95" s="2">
        <v>0.17</v>
      </c>
      <c r="I95" s="2">
        <v>0.03</v>
      </c>
    </row>
    <row r="96" spans="1:9">
      <c r="A96" t="s">
        <v>81</v>
      </c>
      <c r="B96" t="s">
        <v>82</v>
      </c>
      <c r="C96" t="s">
        <v>113</v>
      </c>
      <c r="D96" s="34">
        <v>118</v>
      </c>
      <c r="E96" s="2">
        <v>-0.08</v>
      </c>
      <c r="F96" s="2">
        <v>0.02</v>
      </c>
      <c r="G96" s="60">
        <v>5.2</v>
      </c>
      <c r="H96" s="2">
        <v>-7.0000000000000007E-2</v>
      </c>
      <c r="I96" s="2">
        <v>0.03</v>
      </c>
    </row>
    <row r="97" spans="1:9">
      <c r="A97" t="s">
        <v>81</v>
      </c>
      <c r="B97" t="s">
        <v>83</v>
      </c>
      <c r="C97" t="s">
        <v>113</v>
      </c>
      <c r="D97" s="34">
        <v>113</v>
      </c>
      <c r="E97" s="2">
        <v>-0.05</v>
      </c>
      <c r="F97" s="2">
        <v>0.02</v>
      </c>
      <c r="G97" s="60">
        <v>4.5999999999999996</v>
      </c>
      <c r="H97" s="2">
        <v>-0.1</v>
      </c>
      <c r="I97" s="2">
        <v>0.02</v>
      </c>
    </row>
    <row r="98" spans="1:9">
      <c r="A98" t="s">
        <v>81</v>
      </c>
      <c r="B98" t="s">
        <v>84</v>
      </c>
      <c r="C98" t="s">
        <v>113</v>
      </c>
      <c r="D98" s="34">
        <v>119</v>
      </c>
      <c r="E98" s="2">
        <v>0.05</v>
      </c>
      <c r="F98" s="2">
        <v>0.03</v>
      </c>
      <c r="G98" s="60">
        <v>4.9000000000000004</v>
      </c>
      <c r="H98" s="2">
        <v>0.06</v>
      </c>
      <c r="I98" s="2">
        <v>0.03</v>
      </c>
    </row>
    <row r="99" spans="1:9">
      <c r="A99" t="s">
        <v>85</v>
      </c>
      <c r="B99" t="s">
        <v>86</v>
      </c>
      <c r="C99" t="s">
        <v>113</v>
      </c>
      <c r="D99" s="34">
        <v>133</v>
      </c>
      <c r="E99" s="2">
        <v>0.12</v>
      </c>
      <c r="F99" s="2">
        <v>0.03</v>
      </c>
      <c r="G99" s="60">
        <v>5.5</v>
      </c>
      <c r="H99" s="2">
        <v>0.11</v>
      </c>
      <c r="I99" s="2">
        <v>0.03</v>
      </c>
    </row>
    <row r="100" spans="1:9">
      <c r="A100" t="s">
        <v>85</v>
      </c>
      <c r="B100" t="s">
        <v>87</v>
      </c>
      <c r="C100" t="s">
        <v>113</v>
      </c>
      <c r="D100" s="34">
        <v>132</v>
      </c>
      <c r="E100" s="2">
        <v>0</v>
      </c>
      <c r="F100" s="2">
        <v>0.03</v>
      </c>
      <c r="G100" s="60">
        <v>5.0999999999999996</v>
      </c>
      <c r="H100" s="2">
        <v>-7.0000000000000007E-2</v>
      </c>
      <c r="I100" s="2">
        <v>0.03</v>
      </c>
    </row>
    <row r="101" spans="1:9">
      <c r="A101" t="s">
        <v>85</v>
      </c>
      <c r="B101" t="s">
        <v>88</v>
      </c>
      <c r="C101" t="s">
        <v>113</v>
      </c>
      <c r="D101" s="34">
        <v>132</v>
      </c>
      <c r="E101" s="2">
        <v>0</v>
      </c>
      <c r="F101" s="2">
        <v>0.03</v>
      </c>
      <c r="G101" s="60">
        <v>5.5</v>
      </c>
      <c r="H101" s="2">
        <v>0.09</v>
      </c>
      <c r="I101" s="2">
        <v>0.03</v>
      </c>
    </row>
    <row r="102" spans="1:9">
      <c r="A102" t="s">
        <v>89</v>
      </c>
      <c r="B102" t="s">
        <v>90</v>
      </c>
      <c r="C102" t="s">
        <v>113</v>
      </c>
      <c r="D102" s="34">
        <v>142</v>
      </c>
      <c r="E102" s="2">
        <v>7.0000000000000007E-2</v>
      </c>
      <c r="F102" s="2">
        <v>0.03</v>
      </c>
      <c r="G102" s="60">
        <v>5.4</v>
      </c>
      <c r="H102" s="2">
        <v>-0.03</v>
      </c>
      <c r="I102" s="2">
        <v>0.02</v>
      </c>
    </row>
    <row r="103" spans="1:9">
      <c r="A103" t="s">
        <v>89</v>
      </c>
      <c r="B103" t="s">
        <v>91</v>
      </c>
      <c r="C103" t="s">
        <v>113</v>
      </c>
      <c r="D103" s="34">
        <v>137</v>
      </c>
      <c r="E103" s="2">
        <v>-0.03</v>
      </c>
      <c r="F103" s="2">
        <v>0.02</v>
      </c>
      <c r="G103" s="60">
        <v>5.3</v>
      </c>
      <c r="H103" s="2">
        <v>-0.01</v>
      </c>
      <c r="I103" s="2">
        <v>0.02</v>
      </c>
    </row>
    <row r="104" spans="1:9">
      <c r="A104" t="s">
        <v>89</v>
      </c>
      <c r="B104" t="s">
        <v>92</v>
      </c>
      <c r="C104" t="s">
        <v>113</v>
      </c>
      <c r="D104" s="34">
        <v>153</v>
      </c>
      <c r="E104" s="2">
        <v>0.11</v>
      </c>
      <c r="F104" s="2">
        <v>0.03</v>
      </c>
      <c r="G104" s="60">
        <v>6</v>
      </c>
      <c r="H104" s="2">
        <v>0.14000000000000001</v>
      </c>
      <c r="I104" s="2">
        <v>0.03</v>
      </c>
    </row>
    <row r="105" spans="1:9">
      <c r="A105" t="s">
        <v>93</v>
      </c>
      <c r="B105" t="s">
        <v>94</v>
      </c>
      <c r="C105" t="s">
        <v>113</v>
      </c>
      <c r="D105" s="34">
        <v>159</v>
      </c>
      <c r="E105" s="2">
        <v>0.04</v>
      </c>
      <c r="F105" s="2">
        <v>0.03</v>
      </c>
      <c r="G105" s="60">
        <v>6.2</v>
      </c>
      <c r="H105" s="2">
        <v>0.03</v>
      </c>
      <c r="I105" s="2">
        <v>0.03</v>
      </c>
    </row>
    <row r="106" spans="1:9">
      <c r="A106" t="s">
        <v>93</v>
      </c>
      <c r="B106" t="s">
        <v>95</v>
      </c>
      <c r="C106" t="s">
        <v>113</v>
      </c>
      <c r="D106" s="34">
        <v>139</v>
      </c>
      <c r="E106" s="2">
        <v>-0.12</v>
      </c>
      <c r="F106" s="2">
        <v>0.02</v>
      </c>
      <c r="G106" s="60">
        <v>5.3</v>
      </c>
      <c r="H106" s="2">
        <v>-0.15</v>
      </c>
      <c r="I106" s="2">
        <v>0.03</v>
      </c>
    </row>
    <row r="107" spans="1:9">
      <c r="A107" t="s">
        <v>93</v>
      </c>
      <c r="B107" t="s">
        <v>96</v>
      </c>
      <c r="C107" t="s">
        <v>113</v>
      </c>
      <c r="D107" s="34">
        <v>148</v>
      </c>
      <c r="E107" s="2">
        <v>0.06</v>
      </c>
      <c r="F107" s="2">
        <v>0.02</v>
      </c>
      <c r="G107" s="60">
        <v>7.1</v>
      </c>
      <c r="H107" s="2">
        <v>0.35</v>
      </c>
      <c r="I107" s="2">
        <v>0.03</v>
      </c>
    </row>
    <row r="108" spans="1:9">
      <c r="A108" t="s">
        <v>97</v>
      </c>
      <c r="B108" t="s">
        <v>98</v>
      </c>
      <c r="C108" t="s">
        <v>113</v>
      </c>
      <c r="D108" s="34">
        <v>142</v>
      </c>
      <c r="E108" s="2">
        <v>-0.04</v>
      </c>
      <c r="F108" s="2">
        <v>0.02</v>
      </c>
      <c r="G108" s="60">
        <v>5.7</v>
      </c>
      <c r="H108" s="2">
        <v>-0.2</v>
      </c>
      <c r="I108" s="2">
        <v>0.02</v>
      </c>
    </row>
    <row r="109" spans="1:9">
      <c r="A109" t="s">
        <v>97</v>
      </c>
      <c r="B109" t="s">
        <v>99</v>
      </c>
      <c r="C109" t="s">
        <v>113</v>
      </c>
      <c r="D109" s="34">
        <v>129</v>
      </c>
      <c r="E109" s="2">
        <v>-0.09</v>
      </c>
      <c r="F109" s="2">
        <v>0.02</v>
      </c>
      <c r="G109" s="60">
        <v>5.3</v>
      </c>
      <c r="H109" s="2">
        <v>-0.08</v>
      </c>
      <c r="I109" s="2">
        <v>0.02</v>
      </c>
    </row>
    <row r="110" spans="1:9">
      <c r="A110" t="s">
        <v>97</v>
      </c>
      <c r="B110" t="s">
        <v>100</v>
      </c>
      <c r="C110" t="s">
        <v>113</v>
      </c>
      <c r="D110" s="34">
        <v>131</v>
      </c>
      <c r="E110" s="2">
        <v>0.01</v>
      </c>
      <c r="F110" s="2">
        <v>0.02</v>
      </c>
      <c r="G110" s="60">
        <v>4.8</v>
      </c>
      <c r="H110" s="2">
        <v>-0.09</v>
      </c>
      <c r="I110" s="2">
        <v>0.02</v>
      </c>
    </row>
    <row r="111" spans="1:9">
      <c r="A111" t="s">
        <v>101</v>
      </c>
      <c r="B111" t="s">
        <v>102</v>
      </c>
      <c r="C111" t="s">
        <v>113</v>
      </c>
      <c r="D111" s="34">
        <v>135</v>
      </c>
      <c r="E111" s="2">
        <v>0.03</v>
      </c>
      <c r="F111" s="2">
        <v>0.02</v>
      </c>
      <c r="G111" s="60">
        <v>5.5</v>
      </c>
      <c r="H111" s="2">
        <v>0.13</v>
      </c>
      <c r="I111" s="2">
        <v>0.02</v>
      </c>
    </row>
    <row r="112" spans="1:9">
      <c r="A112" t="s">
        <v>101</v>
      </c>
      <c r="B112" t="s">
        <v>103</v>
      </c>
      <c r="C112" t="s">
        <v>113</v>
      </c>
      <c r="D112" s="34">
        <v>137</v>
      </c>
      <c r="E112" s="2">
        <v>0.02</v>
      </c>
      <c r="F112" s="2">
        <v>0.02</v>
      </c>
      <c r="G112" s="60">
        <v>5.9</v>
      </c>
      <c r="H112" s="2">
        <v>0.08</v>
      </c>
      <c r="I112" s="2">
        <v>0.02</v>
      </c>
    </row>
    <row r="113" spans="1:9">
      <c r="A113" t="s">
        <v>101</v>
      </c>
      <c r="B113" t="s">
        <v>104</v>
      </c>
      <c r="C113" t="s">
        <v>113</v>
      </c>
      <c r="D113" s="34">
        <v>145</v>
      </c>
      <c r="E113" s="2">
        <v>0.06</v>
      </c>
      <c r="F113" s="2">
        <v>0.02</v>
      </c>
      <c r="G113" s="60">
        <v>5.9</v>
      </c>
      <c r="H113" s="2">
        <v>0</v>
      </c>
      <c r="I113" s="2">
        <v>0.02</v>
      </c>
    </row>
    <row r="114" spans="1:9">
      <c r="A114" t="s">
        <v>105</v>
      </c>
      <c r="B114" t="s">
        <v>106</v>
      </c>
      <c r="C114" t="s">
        <v>113</v>
      </c>
      <c r="D114" s="34">
        <v>142</v>
      </c>
      <c r="E114" s="2">
        <v>-0.03</v>
      </c>
      <c r="F114" s="2">
        <v>0.02</v>
      </c>
      <c r="G114" s="60">
        <v>5.3</v>
      </c>
      <c r="H114" s="2">
        <v>-0.11</v>
      </c>
      <c r="I114" s="2">
        <v>0.02</v>
      </c>
    </row>
    <row r="115" spans="1:9">
      <c r="A115" t="s">
        <v>105</v>
      </c>
      <c r="B115" t="s">
        <v>144</v>
      </c>
      <c r="C115" t="s">
        <v>113</v>
      </c>
      <c r="D115" s="34">
        <v>135</v>
      </c>
      <c r="E115" s="2">
        <v>-0.04</v>
      </c>
      <c r="F115" s="2">
        <v>0.02</v>
      </c>
      <c r="G115" s="60">
        <v>5.0999999999999996</v>
      </c>
      <c r="H115" s="2">
        <v>-0.03</v>
      </c>
      <c r="I115" s="2">
        <v>0.02</v>
      </c>
    </row>
    <row r="116" spans="1:9">
      <c r="A116" t="s">
        <v>105</v>
      </c>
      <c r="B116" t="s">
        <v>145</v>
      </c>
      <c r="C116" t="s">
        <v>113</v>
      </c>
      <c r="D116" s="34">
        <v>141</v>
      </c>
      <c r="E116" s="2">
        <v>0.04</v>
      </c>
      <c r="F116" s="2">
        <v>0.02</v>
      </c>
      <c r="G116" s="60">
        <v>5.6</v>
      </c>
      <c r="H116" s="2">
        <v>0.1</v>
      </c>
      <c r="I116" s="2">
        <v>0.02</v>
      </c>
    </row>
    <row r="117" spans="1:9">
      <c r="A117" t="s">
        <v>147</v>
      </c>
      <c r="B117" t="s">
        <v>146</v>
      </c>
      <c r="C117" t="s">
        <v>113</v>
      </c>
      <c r="D117" s="34">
        <v>146</v>
      </c>
      <c r="E117" s="2">
        <v>0.03</v>
      </c>
      <c r="F117" s="2">
        <v>0.02</v>
      </c>
      <c r="G117" s="60">
        <v>5.6</v>
      </c>
      <c r="H117" s="2">
        <v>0</v>
      </c>
      <c r="I117" s="2">
        <v>0.02</v>
      </c>
    </row>
    <row r="118" spans="1:9">
      <c r="A118" t="s">
        <v>147</v>
      </c>
      <c r="B118" t="s">
        <v>152</v>
      </c>
      <c r="C118" t="s">
        <v>113</v>
      </c>
      <c r="D118" s="34">
        <v>130</v>
      </c>
      <c r="E118" s="2">
        <v>-0.11</v>
      </c>
      <c r="F118" s="2">
        <v>0.02</v>
      </c>
      <c r="G118" s="60">
        <v>4.8</v>
      </c>
      <c r="H118" s="2">
        <v>-0.15</v>
      </c>
      <c r="I118" s="2">
        <v>0.02</v>
      </c>
    </row>
    <row r="119" spans="1:9">
      <c r="A119" t="s">
        <v>147</v>
      </c>
      <c r="B119" t="s">
        <v>153</v>
      </c>
      <c r="C119" t="s">
        <v>113</v>
      </c>
      <c r="D119" s="34">
        <v>148</v>
      </c>
      <c r="E119" s="2">
        <v>0.14000000000000001</v>
      </c>
      <c r="F119" s="2">
        <v>0.02</v>
      </c>
      <c r="G119" s="60">
        <v>6.7</v>
      </c>
      <c r="H119" s="2">
        <v>0.39</v>
      </c>
      <c r="I119" s="2">
        <v>0.02</v>
      </c>
    </row>
    <row r="120" spans="1:9">
      <c r="A120" t="s">
        <v>154</v>
      </c>
      <c r="B120" t="s">
        <v>155</v>
      </c>
      <c r="C120" t="s">
        <v>113</v>
      </c>
      <c r="D120" s="34">
        <v>144</v>
      </c>
      <c r="E120" s="2">
        <v>-0.02</v>
      </c>
      <c r="F120" s="2">
        <v>0.02</v>
      </c>
      <c r="G120" s="60">
        <v>5.9</v>
      </c>
      <c r="H120" s="2">
        <v>-0.11</v>
      </c>
      <c r="I120" s="2">
        <v>0.02</v>
      </c>
    </row>
    <row r="121" spans="1:9">
      <c r="A121" t="s">
        <v>154</v>
      </c>
      <c r="B121" t="s">
        <v>156</v>
      </c>
      <c r="C121" t="s">
        <v>113</v>
      </c>
      <c r="D121" s="34">
        <v>144</v>
      </c>
      <c r="E121" s="2">
        <v>0</v>
      </c>
      <c r="F121" s="2">
        <v>0.02</v>
      </c>
      <c r="G121" s="60">
        <v>6.3</v>
      </c>
      <c r="H121" s="2">
        <v>0.06</v>
      </c>
      <c r="I121" s="2">
        <v>0.02</v>
      </c>
    </row>
    <row r="122" spans="1:9">
      <c r="A122" t="s">
        <v>154</v>
      </c>
      <c r="B122" t="s">
        <v>157</v>
      </c>
      <c r="C122" t="s">
        <v>113</v>
      </c>
      <c r="D122" s="34">
        <v>132</v>
      </c>
      <c r="E122" s="2">
        <v>-0.08</v>
      </c>
      <c r="F122" s="2">
        <v>0.02</v>
      </c>
      <c r="G122" s="60">
        <v>5.4</v>
      </c>
      <c r="H122" s="2">
        <v>-0.15</v>
      </c>
      <c r="I122" s="2">
        <v>0.02</v>
      </c>
    </row>
    <row r="123" spans="1:9">
      <c r="A123" t="s">
        <v>158</v>
      </c>
      <c r="B123" t="s">
        <v>159</v>
      </c>
      <c r="C123" t="s">
        <v>113</v>
      </c>
      <c r="D123" s="34">
        <v>139</v>
      </c>
      <c r="E123" s="2">
        <v>0.05</v>
      </c>
      <c r="F123" s="2">
        <v>0.02</v>
      </c>
      <c r="G123" s="60">
        <v>5.9</v>
      </c>
      <c r="H123" s="2">
        <v>0.1</v>
      </c>
      <c r="I123" s="2">
        <v>0.02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D256-AB85-4E46-8D2E-EC8B36EEF65F}">
  <dimension ref="A1:AT20"/>
  <sheetViews>
    <sheetView topLeftCell="AI1" workbookViewId="0">
      <selection activeCell="E5" sqref="E5"/>
    </sheetView>
  </sheetViews>
  <sheetFormatPr baseColWidth="10" defaultColWidth="8.83203125" defaultRowHeight="14"/>
  <cols>
    <col min="5" max="5" width="12.1640625" bestFit="1" customWidth="1"/>
    <col min="6" max="6" width="11" bestFit="1" customWidth="1"/>
    <col min="7" max="7" width="7" bestFit="1" customWidth="1"/>
    <col min="8" max="8" width="14" customWidth="1"/>
    <col min="9" max="9" width="18.1640625" bestFit="1" customWidth="1"/>
    <col min="10" max="10" width="19.1640625" bestFit="1" customWidth="1"/>
    <col min="11" max="11" width="6.5" bestFit="1" customWidth="1"/>
    <col min="12" max="12" width="14" customWidth="1"/>
    <col min="17" max="17" width="12.1640625" bestFit="1" customWidth="1"/>
    <col min="18" max="20" width="16.6640625" bestFit="1" customWidth="1"/>
    <col min="21" max="21" width="10" bestFit="1" customWidth="1"/>
    <col min="23" max="23" width="24.1640625" bestFit="1" customWidth="1"/>
    <col min="24" max="24" width="16.6640625" bestFit="1" customWidth="1"/>
    <col min="25" max="25" width="8.1640625" bestFit="1" customWidth="1"/>
    <col min="26" max="26" width="10.1640625" bestFit="1" customWidth="1"/>
    <col min="27" max="27" width="10" bestFit="1" customWidth="1"/>
    <col min="28" max="28" width="12.1640625" bestFit="1" customWidth="1"/>
    <col min="29" max="31" width="16.6640625" bestFit="1" customWidth="1"/>
    <col min="32" max="32" width="10" bestFit="1" customWidth="1"/>
    <col min="34" max="34" width="20.1640625" bestFit="1" customWidth="1"/>
    <col min="35" max="35" width="16.6640625" bestFit="1" customWidth="1"/>
    <col min="36" max="36" width="8.1640625" bestFit="1" customWidth="1"/>
    <col min="37" max="37" width="10.1640625" bestFit="1" customWidth="1"/>
    <col min="38" max="38" width="13.1640625" customWidth="1"/>
    <col min="39" max="39" width="18.6640625" bestFit="1" customWidth="1"/>
    <col min="40" max="40" width="14.1640625" bestFit="1" customWidth="1"/>
    <col min="41" max="41" width="17.83203125" bestFit="1" customWidth="1"/>
    <col min="42" max="42" width="24.1640625" bestFit="1" customWidth="1"/>
    <col min="43" max="43" width="10.1640625" bestFit="1" customWidth="1"/>
    <col min="44" max="44" width="13.6640625" bestFit="1" customWidth="1"/>
    <col min="45" max="45" width="20.1640625" bestFit="1" customWidth="1"/>
    <col min="46" max="46" width="13.1640625" bestFit="1" customWidth="1"/>
  </cols>
  <sheetData>
    <row r="1" spans="1:46" ht="18">
      <c r="A1" s="46" t="s">
        <v>114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3" spans="1:46">
      <c r="A3" s="4" t="s">
        <v>115</v>
      </c>
      <c r="E3" s="4" t="s">
        <v>116</v>
      </c>
      <c r="I3" s="4" t="s">
        <v>117</v>
      </c>
      <c r="M3" s="4" t="s">
        <v>118</v>
      </c>
      <c r="Q3" s="4" t="s">
        <v>119</v>
      </c>
      <c r="W3" s="4" t="s">
        <v>120</v>
      </c>
      <c r="AB3" s="4" t="s">
        <v>121</v>
      </c>
      <c r="AH3" s="4" t="s">
        <v>122</v>
      </c>
      <c r="AM3" s="4" t="s">
        <v>123</v>
      </c>
    </row>
    <row r="4" spans="1:46">
      <c r="W4" s="47" t="s">
        <v>124</v>
      </c>
      <c r="AH4" s="47" t="s">
        <v>124</v>
      </c>
      <c r="AM4" s="48" t="s">
        <v>125</v>
      </c>
    </row>
    <row r="5" spans="1:46" ht="17.25" customHeight="1">
      <c r="E5" s="8" t="s">
        <v>126</v>
      </c>
      <c r="F5" s="52" t="s">
        <v>127</v>
      </c>
      <c r="G5" s="52" t="s">
        <v>128</v>
      </c>
      <c r="I5" s="8" t="s">
        <v>126</v>
      </c>
      <c r="J5" s="52" t="s">
        <v>42</v>
      </c>
      <c r="K5" s="52" t="s">
        <v>129</v>
      </c>
      <c r="M5" s="12"/>
      <c r="N5" s="12"/>
      <c r="O5" s="12"/>
      <c r="Q5" s="8" t="s">
        <v>127</v>
      </c>
      <c r="R5" s="8" t="s">
        <v>130</v>
      </c>
      <c r="W5" s="8" t="s">
        <v>131</v>
      </c>
      <c r="X5" s="8" t="s">
        <v>130</v>
      </c>
      <c r="AB5" s="8" t="s">
        <v>128</v>
      </c>
      <c r="AC5" s="8" t="s">
        <v>130</v>
      </c>
      <c r="AH5" s="8" t="s">
        <v>132</v>
      </c>
      <c r="AI5" s="8" t="s">
        <v>130</v>
      </c>
      <c r="AM5" s="8" t="s">
        <v>56</v>
      </c>
      <c r="AN5" t="s">
        <v>159</v>
      </c>
    </row>
    <row r="6" spans="1:46">
      <c r="E6" t="s">
        <v>102</v>
      </c>
      <c r="F6" s="17">
        <v>6098</v>
      </c>
      <c r="G6" s="17">
        <v>242.4</v>
      </c>
      <c r="I6" t="s">
        <v>102</v>
      </c>
      <c r="J6" s="49">
        <v>823</v>
      </c>
      <c r="K6" s="17">
        <v>294</v>
      </c>
      <c r="M6" s="12"/>
      <c r="N6" s="12"/>
      <c r="O6" s="12"/>
      <c r="Q6" s="8" t="s">
        <v>126</v>
      </c>
      <c r="R6" s="52" t="s">
        <v>111</v>
      </c>
      <c r="S6" s="52" t="s">
        <v>112</v>
      </c>
      <c r="T6" s="52" t="s">
        <v>113</v>
      </c>
      <c r="U6" s="52" t="s">
        <v>133</v>
      </c>
      <c r="W6" s="8" t="s">
        <v>126</v>
      </c>
      <c r="X6" s="52" t="s">
        <v>111</v>
      </c>
      <c r="Y6" s="52" t="s">
        <v>112</v>
      </c>
      <c r="Z6" s="52" t="s">
        <v>113</v>
      </c>
      <c r="AB6" s="8" t="s">
        <v>126</v>
      </c>
      <c r="AC6" s="52" t="s">
        <v>111</v>
      </c>
      <c r="AD6" s="52" t="s">
        <v>112</v>
      </c>
      <c r="AE6" s="52" t="s">
        <v>113</v>
      </c>
      <c r="AF6" t="s">
        <v>133</v>
      </c>
      <c r="AH6" s="8" t="s">
        <v>126</v>
      </c>
      <c r="AI6" s="52" t="s">
        <v>111</v>
      </c>
      <c r="AJ6" s="52" t="s">
        <v>112</v>
      </c>
      <c r="AK6" s="52" t="s">
        <v>113</v>
      </c>
    </row>
    <row r="7" spans="1:46">
      <c r="E7" t="s">
        <v>103</v>
      </c>
      <c r="F7" s="17">
        <v>6045</v>
      </c>
      <c r="G7" s="17">
        <v>238.3</v>
      </c>
      <c r="I7" t="s">
        <v>103</v>
      </c>
      <c r="J7" s="49">
        <v>718</v>
      </c>
      <c r="K7" s="17">
        <v>332</v>
      </c>
      <c r="Q7" t="s">
        <v>102</v>
      </c>
      <c r="R7" s="17">
        <v>5292</v>
      </c>
      <c r="S7" s="17">
        <v>671</v>
      </c>
      <c r="T7" s="17">
        <v>135</v>
      </c>
      <c r="U7" s="16">
        <v>6098</v>
      </c>
      <c r="W7" t="s">
        <v>102</v>
      </c>
      <c r="X7" s="1">
        <v>0.87</v>
      </c>
      <c r="Y7" s="1">
        <v>0.11</v>
      </c>
      <c r="Z7" s="1">
        <v>0.02</v>
      </c>
      <c r="AB7" t="s">
        <v>102</v>
      </c>
      <c r="AC7" s="17">
        <v>183.6</v>
      </c>
      <c r="AD7" s="17">
        <v>53.4</v>
      </c>
      <c r="AE7" s="60">
        <v>5.5</v>
      </c>
      <c r="AF7" s="17">
        <v>242.5</v>
      </c>
      <c r="AH7" t="s">
        <v>102</v>
      </c>
      <c r="AI7" s="1">
        <v>0.76</v>
      </c>
      <c r="AJ7" s="1">
        <v>0.22</v>
      </c>
      <c r="AK7" s="1">
        <v>0.02</v>
      </c>
      <c r="AM7" s="50" t="s">
        <v>134</v>
      </c>
      <c r="AN7" s="50" t="s">
        <v>135</v>
      </c>
      <c r="AO7" s="50" t="s">
        <v>136</v>
      </c>
      <c r="AP7" s="50" t="s">
        <v>137</v>
      </c>
      <c r="AQ7" s="50" t="s">
        <v>138</v>
      </c>
      <c r="AR7" s="50" t="s">
        <v>139</v>
      </c>
      <c r="AS7" s="50" t="s">
        <v>140</v>
      </c>
      <c r="AT7" s="50" t="s">
        <v>141</v>
      </c>
    </row>
    <row r="8" spans="1:46">
      <c r="E8" t="s">
        <v>104</v>
      </c>
      <c r="F8" s="17">
        <v>6535</v>
      </c>
      <c r="G8" s="17">
        <v>274.39999999999998</v>
      </c>
      <c r="I8" t="s">
        <v>104</v>
      </c>
      <c r="J8" s="49">
        <v>859</v>
      </c>
      <c r="K8" s="17">
        <v>320</v>
      </c>
      <c r="Q8" t="s">
        <v>103</v>
      </c>
      <c r="R8" s="17">
        <v>5245</v>
      </c>
      <c r="S8" s="17">
        <v>664</v>
      </c>
      <c r="T8" s="17">
        <v>137</v>
      </c>
      <c r="U8" s="16">
        <v>6046</v>
      </c>
      <c r="W8" t="s">
        <v>103</v>
      </c>
      <c r="X8" s="1">
        <v>0.87</v>
      </c>
      <c r="Y8" s="1">
        <v>0.11</v>
      </c>
      <c r="Z8" s="1">
        <v>0.02</v>
      </c>
      <c r="AB8" t="s">
        <v>103</v>
      </c>
      <c r="AC8" s="17">
        <v>185.5</v>
      </c>
      <c r="AD8" s="17">
        <v>46.9</v>
      </c>
      <c r="AE8" s="60">
        <v>5.9</v>
      </c>
      <c r="AF8" s="17">
        <v>238.3</v>
      </c>
      <c r="AH8" t="s">
        <v>103</v>
      </c>
      <c r="AI8" s="1">
        <v>0.78</v>
      </c>
      <c r="AJ8" s="1">
        <v>0.2</v>
      </c>
      <c r="AK8" s="1">
        <v>0.02</v>
      </c>
      <c r="AM8" s="17">
        <v>7563</v>
      </c>
      <c r="AN8" s="1">
        <v>0.04</v>
      </c>
      <c r="AO8" s="63">
        <v>311</v>
      </c>
      <c r="AP8" s="1">
        <v>0.01</v>
      </c>
      <c r="AQ8">
        <v>948</v>
      </c>
      <c r="AR8" s="1">
        <v>-0.06</v>
      </c>
      <c r="AS8" s="17">
        <v>328</v>
      </c>
      <c r="AT8" s="1">
        <v>0.08</v>
      </c>
    </row>
    <row r="9" spans="1:46">
      <c r="E9" t="s">
        <v>106</v>
      </c>
      <c r="F9" s="17">
        <v>7453</v>
      </c>
      <c r="G9" s="17">
        <v>266</v>
      </c>
      <c r="I9" t="s">
        <v>106</v>
      </c>
      <c r="J9" s="49">
        <v>945</v>
      </c>
      <c r="K9" s="17">
        <v>281</v>
      </c>
      <c r="Q9" t="s">
        <v>104</v>
      </c>
      <c r="R9" s="17">
        <v>5509</v>
      </c>
      <c r="S9" s="17">
        <v>881</v>
      </c>
      <c r="T9" s="17">
        <v>145</v>
      </c>
      <c r="U9" s="16">
        <v>6535</v>
      </c>
      <c r="W9" t="s">
        <v>104</v>
      </c>
      <c r="X9" s="1">
        <v>0.84</v>
      </c>
      <c r="Y9" s="1">
        <v>0.13</v>
      </c>
      <c r="Z9" s="1">
        <v>0.02</v>
      </c>
      <c r="AB9" t="s">
        <v>104</v>
      </c>
      <c r="AC9" s="17">
        <v>196.7</v>
      </c>
      <c r="AD9" s="17">
        <v>71.900000000000006</v>
      </c>
      <c r="AE9" s="60">
        <v>5.9</v>
      </c>
      <c r="AF9" s="17">
        <v>274.5</v>
      </c>
      <c r="AH9" t="s">
        <v>104</v>
      </c>
      <c r="AI9" s="1">
        <v>0.72</v>
      </c>
      <c r="AJ9" s="1">
        <v>0.26</v>
      </c>
      <c r="AK9" s="1">
        <v>0.02</v>
      </c>
    </row>
    <row r="10" spans="1:46">
      <c r="E10" t="s">
        <v>144</v>
      </c>
      <c r="F10" s="17">
        <v>7463</v>
      </c>
      <c r="G10" s="17">
        <v>291.60000000000002</v>
      </c>
      <c r="I10" t="s">
        <v>144</v>
      </c>
      <c r="J10" s="49">
        <v>1011</v>
      </c>
      <c r="K10" s="17">
        <v>288</v>
      </c>
      <c r="Q10" t="s">
        <v>106</v>
      </c>
      <c r="R10" s="17">
        <v>6255</v>
      </c>
      <c r="S10" s="17">
        <v>1057</v>
      </c>
      <c r="T10" s="17">
        <v>142</v>
      </c>
      <c r="U10" s="16">
        <v>7454</v>
      </c>
      <c r="W10" t="s">
        <v>106</v>
      </c>
      <c r="X10" s="1">
        <v>0.84</v>
      </c>
      <c r="Y10" s="1">
        <v>0.14000000000000001</v>
      </c>
      <c r="Z10" s="1">
        <v>0.02</v>
      </c>
      <c r="AB10" t="s">
        <v>106</v>
      </c>
      <c r="AC10" s="17">
        <v>212.4</v>
      </c>
      <c r="AD10" s="17">
        <v>48.4</v>
      </c>
      <c r="AE10" s="60">
        <v>5.3</v>
      </c>
      <c r="AF10" s="17">
        <v>266.10000000000002</v>
      </c>
      <c r="AH10" t="s">
        <v>106</v>
      </c>
      <c r="AI10" s="1">
        <v>0.8</v>
      </c>
      <c r="AJ10" s="1">
        <v>0.18</v>
      </c>
      <c r="AK10" s="1">
        <v>0.02</v>
      </c>
      <c r="AM10" s="4" t="s">
        <v>142</v>
      </c>
    </row>
    <row r="11" spans="1:46">
      <c r="E11" t="s">
        <v>145</v>
      </c>
      <c r="F11" s="17">
        <v>7818</v>
      </c>
      <c r="G11" s="17">
        <v>269.7</v>
      </c>
      <c r="I11" t="s">
        <v>145</v>
      </c>
      <c r="J11" s="49">
        <v>1025</v>
      </c>
      <c r="K11" s="17">
        <v>263</v>
      </c>
      <c r="Q11" t="s">
        <v>144</v>
      </c>
      <c r="R11" s="17">
        <v>6140</v>
      </c>
      <c r="S11" s="17">
        <v>1187</v>
      </c>
      <c r="T11" s="17">
        <v>135</v>
      </c>
      <c r="U11" s="16">
        <v>7462</v>
      </c>
      <c r="W11" t="s">
        <v>144</v>
      </c>
      <c r="X11" s="1">
        <v>0.82</v>
      </c>
      <c r="Y11" s="1">
        <v>0.16</v>
      </c>
      <c r="Z11" s="1">
        <v>0.02</v>
      </c>
      <c r="AB11" t="s">
        <v>144</v>
      </c>
      <c r="AC11" s="17">
        <v>207.6</v>
      </c>
      <c r="AD11" s="17">
        <v>78.900000000000006</v>
      </c>
      <c r="AE11" s="60">
        <v>5.0999999999999996</v>
      </c>
      <c r="AF11" s="17">
        <v>291.60000000000002</v>
      </c>
      <c r="AH11" t="s">
        <v>144</v>
      </c>
      <c r="AI11" s="1">
        <v>0.71</v>
      </c>
      <c r="AJ11" s="1">
        <v>0.27</v>
      </c>
      <c r="AK11" s="1">
        <v>0.02</v>
      </c>
      <c r="AM11" s="48" t="s">
        <v>125</v>
      </c>
    </row>
    <row r="12" spans="1:46">
      <c r="E12" t="s">
        <v>146</v>
      </c>
      <c r="F12" s="17">
        <v>7845</v>
      </c>
      <c r="G12" s="17">
        <v>328.5</v>
      </c>
      <c r="I12" t="s">
        <v>146</v>
      </c>
      <c r="J12" s="49">
        <v>1106</v>
      </c>
      <c r="K12" s="17">
        <v>297</v>
      </c>
      <c r="Q12" t="s">
        <v>145</v>
      </c>
      <c r="R12" s="17">
        <v>6543</v>
      </c>
      <c r="S12" s="17">
        <v>1134</v>
      </c>
      <c r="T12" s="17">
        <v>141</v>
      </c>
      <c r="U12" s="16">
        <v>7818</v>
      </c>
      <c r="W12" t="s">
        <v>145</v>
      </c>
      <c r="X12" s="1">
        <v>0.84</v>
      </c>
      <c r="Y12" s="1">
        <v>0.15</v>
      </c>
      <c r="Z12" s="1">
        <v>0.02</v>
      </c>
      <c r="AB12" t="s">
        <v>145</v>
      </c>
      <c r="AC12" s="17">
        <v>224.6</v>
      </c>
      <c r="AD12" s="17">
        <v>39.5</v>
      </c>
      <c r="AE12" s="60">
        <v>5.6</v>
      </c>
      <c r="AF12" s="17">
        <v>269.70000000000005</v>
      </c>
      <c r="AH12" t="s">
        <v>145</v>
      </c>
      <c r="AI12" s="1">
        <v>0.83</v>
      </c>
      <c r="AJ12" s="1">
        <v>0.15</v>
      </c>
      <c r="AK12" s="1">
        <v>0.02</v>
      </c>
      <c r="AM12" s="8" t="s">
        <v>56</v>
      </c>
      <c r="AN12" t="s">
        <v>159</v>
      </c>
    </row>
    <row r="13" spans="1:46">
      <c r="E13" t="s">
        <v>152</v>
      </c>
      <c r="F13" s="17">
        <v>7128</v>
      </c>
      <c r="G13" s="17">
        <v>280.3</v>
      </c>
      <c r="I13" t="s">
        <v>152</v>
      </c>
      <c r="J13" s="49">
        <v>1129</v>
      </c>
      <c r="K13" s="17">
        <v>248</v>
      </c>
      <c r="Q13" t="s">
        <v>146</v>
      </c>
      <c r="R13" s="17">
        <v>6517</v>
      </c>
      <c r="S13" s="17">
        <v>1183</v>
      </c>
      <c r="T13" s="17">
        <v>146</v>
      </c>
      <c r="U13" s="16">
        <v>7846</v>
      </c>
      <c r="W13" t="s">
        <v>146</v>
      </c>
      <c r="X13" s="1">
        <v>0.83</v>
      </c>
      <c r="Y13" s="1">
        <v>0.15</v>
      </c>
      <c r="Z13" s="1">
        <v>0.02</v>
      </c>
      <c r="AB13" t="s">
        <v>146</v>
      </c>
      <c r="AC13" s="17">
        <v>231</v>
      </c>
      <c r="AD13" s="17">
        <v>91.9</v>
      </c>
      <c r="AE13" s="60">
        <v>5.6</v>
      </c>
      <c r="AF13" s="17">
        <v>328.5</v>
      </c>
      <c r="AH13" t="s">
        <v>146</v>
      </c>
      <c r="AI13" s="1">
        <v>0.7</v>
      </c>
      <c r="AJ13" s="1">
        <v>0.28000000000000003</v>
      </c>
      <c r="AK13" s="1">
        <v>0.02</v>
      </c>
    </row>
    <row r="14" spans="1:46">
      <c r="E14" t="s">
        <v>153</v>
      </c>
      <c r="F14" s="17">
        <v>7949</v>
      </c>
      <c r="G14" s="17">
        <v>296.10000000000002</v>
      </c>
      <c r="I14" t="s">
        <v>153</v>
      </c>
      <c r="J14" s="49">
        <v>1061</v>
      </c>
      <c r="K14" s="17">
        <v>279</v>
      </c>
      <c r="Q14" t="s">
        <v>152</v>
      </c>
      <c r="R14" s="17">
        <v>6067</v>
      </c>
      <c r="S14" s="17">
        <v>931</v>
      </c>
      <c r="T14" s="17">
        <v>130</v>
      </c>
      <c r="U14" s="16">
        <v>7128</v>
      </c>
      <c r="W14" t="s">
        <v>152</v>
      </c>
      <c r="X14" s="1">
        <v>0.85</v>
      </c>
      <c r="Y14" s="1">
        <v>0.13</v>
      </c>
      <c r="Z14" s="1">
        <v>0.02</v>
      </c>
      <c r="AB14" t="s">
        <v>152</v>
      </c>
      <c r="AC14" s="17">
        <v>214</v>
      </c>
      <c r="AD14" s="17">
        <v>61.5</v>
      </c>
      <c r="AE14" s="60">
        <v>4.8</v>
      </c>
      <c r="AF14" s="17">
        <v>280.3</v>
      </c>
      <c r="AH14" t="s">
        <v>152</v>
      </c>
      <c r="AI14" s="1">
        <v>0.76</v>
      </c>
      <c r="AJ14" s="1">
        <v>0.22</v>
      </c>
      <c r="AK14" s="1">
        <v>0.02</v>
      </c>
      <c r="AM14" s="51" t="s">
        <v>130</v>
      </c>
      <c r="AN14" s="52" t="s">
        <v>134</v>
      </c>
      <c r="AO14" s="52" t="s">
        <v>135</v>
      </c>
      <c r="AP14" s="52" t="s">
        <v>131</v>
      </c>
      <c r="AQ14" s="52" t="s">
        <v>136</v>
      </c>
      <c r="AR14" s="52" t="s">
        <v>137</v>
      </c>
      <c r="AS14" s="52" t="s">
        <v>132</v>
      </c>
    </row>
    <row r="15" spans="1:46">
      <c r="E15" t="s">
        <v>155</v>
      </c>
      <c r="F15" s="17">
        <v>7796</v>
      </c>
      <c r="G15" s="17">
        <v>313.3</v>
      </c>
      <c r="I15" t="s">
        <v>155</v>
      </c>
      <c r="J15" s="49">
        <v>1091</v>
      </c>
      <c r="K15" s="17">
        <v>287</v>
      </c>
      <c r="Q15" t="s">
        <v>153</v>
      </c>
      <c r="R15" s="17">
        <v>6615</v>
      </c>
      <c r="S15" s="17">
        <v>1186</v>
      </c>
      <c r="T15" s="17">
        <v>148</v>
      </c>
      <c r="U15" s="16">
        <v>7949</v>
      </c>
      <c r="W15" t="s">
        <v>153</v>
      </c>
      <c r="X15" s="1">
        <v>0.83</v>
      </c>
      <c r="Y15" s="1">
        <v>0.15</v>
      </c>
      <c r="Z15" s="1">
        <v>0.02</v>
      </c>
      <c r="AB15" t="s">
        <v>153</v>
      </c>
      <c r="AC15" s="17">
        <v>241.7</v>
      </c>
      <c r="AD15" s="17">
        <v>47.7</v>
      </c>
      <c r="AE15" s="60">
        <v>6.7</v>
      </c>
      <c r="AF15" s="17">
        <v>296.09999999999997</v>
      </c>
      <c r="AH15" t="s">
        <v>153</v>
      </c>
      <c r="AI15" s="1">
        <v>0.82</v>
      </c>
      <c r="AJ15" s="1">
        <v>0.16</v>
      </c>
      <c r="AK15" s="1">
        <v>0.02</v>
      </c>
      <c r="AM15" t="s">
        <v>111</v>
      </c>
      <c r="AN15" s="17">
        <v>6737</v>
      </c>
      <c r="AO15" s="1">
        <v>0.06</v>
      </c>
      <c r="AP15" s="1">
        <v>0.89</v>
      </c>
      <c r="AQ15" s="60">
        <v>252.3</v>
      </c>
      <c r="AR15" s="1">
        <v>0.04</v>
      </c>
      <c r="AS15" s="1">
        <v>0.81</v>
      </c>
    </row>
    <row r="16" spans="1:46">
      <c r="E16" t="s">
        <v>156</v>
      </c>
      <c r="F16" s="17">
        <v>8066</v>
      </c>
      <c r="G16" s="17">
        <v>338</v>
      </c>
      <c r="I16" t="s">
        <v>156</v>
      </c>
      <c r="J16" s="49">
        <v>1068</v>
      </c>
      <c r="K16" s="17">
        <v>316</v>
      </c>
      <c r="Q16" t="s">
        <v>155</v>
      </c>
      <c r="R16" s="17">
        <v>6584</v>
      </c>
      <c r="S16" s="17">
        <v>1067</v>
      </c>
      <c r="T16" s="17">
        <v>144</v>
      </c>
      <c r="U16" s="16">
        <v>7795</v>
      </c>
      <c r="W16" t="s">
        <v>155</v>
      </c>
      <c r="X16" s="1">
        <v>0.84</v>
      </c>
      <c r="Y16" s="1">
        <v>0.14000000000000001</v>
      </c>
      <c r="Z16" s="1">
        <v>0.02</v>
      </c>
      <c r="AB16" t="s">
        <v>155</v>
      </c>
      <c r="AC16" s="17">
        <v>242.8</v>
      </c>
      <c r="AD16" s="17">
        <v>64.5</v>
      </c>
      <c r="AE16" s="60">
        <v>5.9</v>
      </c>
      <c r="AF16" s="17">
        <v>313.2</v>
      </c>
      <c r="AH16" t="s">
        <v>155</v>
      </c>
      <c r="AI16" s="1">
        <v>0.78</v>
      </c>
      <c r="AJ16" s="1">
        <v>0.21</v>
      </c>
      <c r="AK16" s="1">
        <v>0.02</v>
      </c>
      <c r="AM16" t="s">
        <v>112</v>
      </c>
      <c r="AN16" s="17">
        <v>688</v>
      </c>
      <c r="AO16" s="1">
        <v>-0.1</v>
      </c>
      <c r="AP16" s="1">
        <v>0.09</v>
      </c>
      <c r="AQ16" s="60">
        <v>52.7</v>
      </c>
      <c r="AR16" s="1">
        <v>-0.1</v>
      </c>
      <c r="AS16" s="1">
        <v>0.17</v>
      </c>
    </row>
    <row r="17" spans="5:45">
      <c r="E17" t="s">
        <v>157</v>
      </c>
      <c r="F17" s="17">
        <v>7259</v>
      </c>
      <c r="G17" s="17">
        <v>306.8</v>
      </c>
      <c r="I17" t="s">
        <v>157</v>
      </c>
      <c r="J17" s="49">
        <v>1013</v>
      </c>
      <c r="K17" s="17">
        <v>303</v>
      </c>
      <c r="Q17" t="s">
        <v>156</v>
      </c>
      <c r="R17" s="17">
        <v>6950</v>
      </c>
      <c r="S17" s="17">
        <v>972</v>
      </c>
      <c r="T17" s="17">
        <v>144</v>
      </c>
      <c r="U17" s="16">
        <v>8066</v>
      </c>
      <c r="W17" t="s">
        <v>156</v>
      </c>
      <c r="X17" s="1">
        <v>0.86</v>
      </c>
      <c r="Y17" s="1">
        <v>0.12</v>
      </c>
      <c r="Z17" s="1">
        <v>0.02</v>
      </c>
      <c r="AB17" t="s">
        <v>156</v>
      </c>
      <c r="AC17" s="17">
        <v>259.8</v>
      </c>
      <c r="AD17" s="17">
        <v>71.8</v>
      </c>
      <c r="AE17" s="60">
        <v>6.3</v>
      </c>
      <c r="AF17" s="17">
        <v>337.90000000000003</v>
      </c>
      <c r="AH17" t="s">
        <v>156</v>
      </c>
      <c r="AI17" s="1">
        <v>0.77</v>
      </c>
      <c r="AJ17" s="1">
        <v>0.21</v>
      </c>
      <c r="AK17" s="1">
        <v>0.02</v>
      </c>
      <c r="AM17" t="s">
        <v>113</v>
      </c>
      <c r="AN17" s="17">
        <v>139</v>
      </c>
      <c r="AO17" s="1">
        <v>0.05</v>
      </c>
      <c r="AP17" s="1">
        <v>0.02</v>
      </c>
      <c r="AQ17" s="60">
        <v>5.9</v>
      </c>
      <c r="AR17" s="1">
        <v>0.1</v>
      </c>
      <c r="AS17" s="1">
        <v>0.02</v>
      </c>
    </row>
    <row r="18" spans="5:45">
      <c r="E18" t="s">
        <v>159</v>
      </c>
      <c r="F18" s="17">
        <v>7563</v>
      </c>
      <c r="G18" s="17">
        <v>311</v>
      </c>
      <c r="I18" t="s">
        <v>159</v>
      </c>
      <c r="J18" s="49">
        <v>948</v>
      </c>
      <c r="K18" s="17">
        <v>328</v>
      </c>
      <c r="Q18" t="s">
        <v>157</v>
      </c>
      <c r="R18" s="17">
        <v>6359</v>
      </c>
      <c r="S18" s="17">
        <v>768</v>
      </c>
      <c r="T18" s="17">
        <v>132</v>
      </c>
      <c r="U18" s="16">
        <v>7259</v>
      </c>
      <c r="W18" t="s">
        <v>157</v>
      </c>
      <c r="X18" s="1">
        <v>0.88</v>
      </c>
      <c r="Y18" s="1">
        <v>0.11</v>
      </c>
      <c r="Z18" s="1">
        <v>0.02</v>
      </c>
      <c r="AB18" t="s">
        <v>157</v>
      </c>
      <c r="AC18" s="17">
        <v>243</v>
      </c>
      <c r="AD18" s="17">
        <v>58.4</v>
      </c>
      <c r="AE18" s="60">
        <v>5.4</v>
      </c>
      <c r="AF18" s="17">
        <v>306.79999999999995</v>
      </c>
      <c r="AH18" t="s">
        <v>157</v>
      </c>
      <c r="AI18" s="1">
        <v>0.79</v>
      </c>
      <c r="AJ18" s="1">
        <v>0.19</v>
      </c>
      <c r="AK18" s="1">
        <v>0.02</v>
      </c>
      <c r="AM18" t="s">
        <v>133</v>
      </c>
      <c r="AN18" s="17">
        <v>7564</v>
      </c>
      <c r="AO18" s="1">
        <v>9.999999999999995E-3</v>
      </c>
      <c r="AP18" s="1">
        <v>1</v>
      </c>
      <c r="AQ18" s="60">
        <v>310.89999999999998</v>
      </c>
      <c r="AR18" s="1">
        <v>0.04</v>
      </c>
      <c r="AS18" s="1">
        <v>1</v>
      </c>
    </row>
    <row r="19" spans="5:45">
      <c r="E19" t="s">
        <v>133</v>
      </c>
      <c r="F19" s="17">
        <v>95018</v>
      </c>
      <c r="G19" s="17">
        <v>3756.4000000000005</v>
      </c>
      <c r="I19" t="s">
        <v>143</v>
      </c>
      <c r="J19" s="49">
        <v>984.38461538461536</v>
      </c>
      <c r="K19" s="17">
        <v>295.07692307692309</v>
      </c>
      <c r="Q19" t="s">
        <v>159</v>
      </c>
      <c r="R19" s="17">
        <v>6737</v>
      </c>
      <c r="S19" s="17">
        <v>688</v>
      </c>
      <c r="T19" s="17">
        <v>139</v>
      </c>
      <c r="U19" s="16">
        <v>7564</v>
      </c>
      <c r="W19" t="s">
        <v>159</v>
      </c>
      <c r="X19" s="1">
        <v>0.89</v>
      </c>
      <c r="Y19" s="1">
        <v>0.09</v>
      </c>
      <c r="Z19" s="1">
        <v>0.02</v>
      </c>
      <c r="AB19" t="s">
        <v>159</v>
      </c>
      <c r="AC19" s="17">
        <v>252.3</v>
      </c>
      <c r="AD19" s="17">
        <v>52.7</v>
      </c>
      <c r="AE19" s="60">
        <v>5.9</v>
      </c>
      <c r="AF19" s="17">
        <v>310.89999999999998</v>
      </c>
      <c r="AH19" t="s">
        <v>159</v>
      </c>
      <c r="AI19" s="1">
        <v>0.81</v>
      </c>
      <c r="AJ19" s="1">
        <v>0.17</v>
      </c>
      <c r="AK19" s="1">
        <v>0.02</v>
      </c>
    </row>
    <row r="20" spans="5:45">
      <c r="Q20" t="s">
        <v>133</v>
      </c>
      <c r="R20" s="17">
        <v>80813</v>
      </c>
      <c r="S20" s="17">
        <v>12389</v>
      </c>
      <c r="T20" s="17">
        <v>1818</v>
      </c>
      <c r="U20" s="16">
        <v>95020</v>
      </c>
      <c r="AB20" t="s">
        <v>133</v>
      </c>
      <c r="AC20" s="17">
        <v>2895.0000000000005</v>
      </c>
      <c r="AD20" s="17">
        <v>787.5</v>
      </c>
      <c r="AE20" s="60">
        <v>73.900000000000006</v>
      </c>
      <c r="AF20" s="17">
        <v>3756.4</v>
      </c>
    </row>
  </sheetData>
  <pageMargins left="0.7" right="0.7" top="0.75" bottom="0.75" header="0.3" footer="0.3"/>
  <drawing r:id="rId9"/>
  <extLst>
    <ext xmlns:x14="http://schemas.microsoft.com/office/spreadsheetml/2009/9/main" uri="{A8765BA9-456A-4dab-B4F3-ACF838C121DE}">
      <x14:slicerList>
        <x14:slicer r:id="rId10"/>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c25095-3754-4d1b-8407-560599d343b1" xsi:nil="true"/>
    <lcf76f155ced4ddcb4097134ff3c332f xmlns="a2168c87-fca8-4e83-94ee-1b5050c4642e">
      <Terms xmlns="http://schemas.microsoft.com/office/infopath/2007/PartnerControls"/>
    </lcf76f155ced4ddcb4097134ff3c332f>
    <SharedWithUsers xmlns="43c25095-3754-4d1b-8407-560599d343b1">
      <UserInfo>
        <DisplayName>Jennifer Barnfield-Tubb</DisplayName>
        <AccountId>6</AccountId>
        <AccountType/>
      </UserInfo>
      <UserInfo>
        <DisplayName>Kristina Ingram</DisplayName>
        <AccountId>149</AccountId>
        <AccountType/>
      </UserInfo>
      <UserInfo>
        <DisplayName>Helen Bryce</DisplayName>
        <AccountId>40</AccountId>
        <AccountType/>
      </UserInfo>
    </SharedWithUsers>
    <OriginalLocation xmlns="a2168c87-fca8-4e83-94ee-1b5050c4642e" xsi:nil="true"/>
    <_ip_UnifiedCompliancePolicyUIAction xmlns="http://schemas.microsoft.com/sharepoint/v3" xsi:nil="true"/>
    <_ip_UnifiedCompliancePolicyProperties xmlns="http://schemas.microsoft.com/sharepoint/v3" xsi:nil="true"/>
    <_Flow_SignoffStatus xmlns="a2168c87-fca8-4e83-94ee-1b5050c4642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A54AC4BF28404BB3A43074C668780B" ma:contentTypeVersion="16" ma:contentTypeDescription="Create a new document." ma:contentTypeScope="" ma:versionID="80b3e8d2d7143a9d8180722a6a1b3eef">
  <xsd:schema xmlns:xsd="http://www.w3.org/2001/XMLSchema" xmlns:xs="http://www.w3.org/2001/XMLSchema" xmlns:p="http://schemas.microsoft.com/office/2006/metadata/properties" xmlns:ns1="http://schemas.microsoft.com/sharepoint/v3" xmlns:ns2="a2168c87-fca8-4e83-94ee-1b5050c4642e" xmlns:ns3="43c25095-3754-4d1b-8407-560599d343b1" targetNamespace="http://schemas.microsoft.com/office/2006/metadata/properties" ma:root="true" ma:fieldsID="4431f344e5c9ad710721c3b6ddd637b6" ns1:_="" ns2:_="" ns3:_="">
    <xsd:import namespace="http://schemas.microsoft.com/sharepoint/v3"/>
    <xsd:import namespace="a2168c87-fca8-4e83-94ee-1b5050c4642e"/>
    <xsd:import namespace="43c25095-3754-4d1b-8407-560599d343b1"/>
    <xsd:element name="properties">
      <xsd:complexType>
        <xsd:sequence>
          <xsd:element name="documentManagement">
            <xsd:complexType>
              <xsd:all>
                <xsd:element ref="ns2:MediaServiceDateTaken" minOccurs="0"/>
                <xsd:element ref="ns2:MediaLengthInSeconds" minOccurs="0"/>
                <xsd:element ref="ns2:MediaServiceAutoKeyPoints" minOccurs="0"/>
                <xsd:element ref="ns2:MediaServiceKeyPoints" minOccurs="0"/>
                <xsd:element ref="ns2:MediaServiceAutoTags" minOccurs="0"/>
                <xsd:element ref="ns3:SharedWithUsers" minOccurs="0"/>
                <xsd:element ref="ns3:SharedWithDetail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OriginalLocation" minOccurs="0"/>
                <xsd:element ref="ns2:MediaServiceObjectDetectorVersion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68c87-fca8-4e83-94ee-1b5050c464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079c8a-56cb-40ae-a238-fe324505fb9f" ma:termSetId="09814cd3-568e-fe90-9814-8d621ff8fb84" ma:anchorId="fba54fb3-c3e1-fe81-a776-ca4b69148c4d" ma:open="true" ma:isKeyword="false">
      <xsd:complexType>
        <xsd:sequence>
          <xsd:element ref="pc:Terms" minOccurs="0" maxOccurs="1"/>
        </xsd:sequence>
      </xsd:complex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OriginalLocation" ma:index="27" nillable="true" ma:displayName="Original Location" ma:format="Dropdown" ma:internalName="OriginalLocation">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Sign-off status" ma:internalName="Sign_x002d_off_x0020_status">
      <xsd:simpleType>
        <xsd:restriction base="dms:Text"/>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c25095-3754-4d1b-8407-560599d343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1fd7622-2a2f-4dfe-a9ea-5cc13ef43977}" ma:internalName="TaxCatchAll" ma:readOnly="false" ma:showField="CatchAllData" ma:web="43c25095-3754-4d1b-8407-560599d343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b 5 0 e 2 7 c b - 0 7 7 d - 4 c 2 d - 8 9 e d - a f 6 b 8 6 d 5 d 8 b 9 "   x m l n s = " h t t p : / / s c h e m a s . m i c r o s o f t . c o m / D a t a M a s h u p " > A A A A A H 0 F A A B Q S w M E F A A C A A g A T l g U W w u D w B C l A A A A 9 w A A A B I A H A B D b 2 5 m a W c v U G F j a 2 F n Z S 5 4 b W w g o h g A K K A U A A A A A A A A A A A A A A A A A A A A A A A A A A A A h Y + x D o I w G I R f h X S n L c h g y E + J Y Z X E x M S 4 N q V i I / w Y W i z v 5 u A j + Q p i F H V z u O H u v u H u f r 1 B P r Z N c N G 9 N R 1 m J K K c B B p V V x m s M z K 4 Q 7 g k u Y C N V C d Z 6 2 C C 0 a a j r T J y d O 6 c M u a 9 p 3 5 B u 7 5 m M e c R 2 5 f r r T r q V p I P b P 7 D o U H r J C p N B O x e Y 0 R M o y S Z x G P K g c 0 p l A a / R D w N f r Y / I R R D 4 4 Z e C 4 1 h s Q I 2 W 2 D v E + I B U E s D B B Q A A g A I A E 5 Y F F 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W B R b P S F 0 y n Y C A A C m C A A A E w A c A E Z v c m 1 1 b G F z L 1 N l Y 3 R p b 2 4 x L m 0 g o h g A K K A U A A A A A A A A A A A A A A A A A A A A A A A A A A A A 7 V X b i t s w E H 0 P 5 B + E t 1 t i c O 1 N a E s v + C E 4 b b q U b L N x I J S l D 4 o 9 T U R t a Z H k 0 B D y 7 x 3 5 k p u d Q H d f + t B A s D x n 5 s z o j E Z W E G k m O A m L Z / d j u 9 V u q S W V E J M r q z O g m t p k L E W c R Z q M B N f L Z E 1 C T b W y i E 8 S 0 O 0 W w V 8 o M h k B W g K 1 c g c i y l L g u j O D u R t g D K 5 V x 1 p q / a g + e B 5 b 0 J T x B d q p Z M L N k z 0 K x r U b i d R T T I P y 2 D D 3 + V b 4 v K o Y j S M 6 C L n 2 w r z G 6 9 5 N h S l v C B w k T b w R l b 9 A I x R q S T U s 1 r h 8 i f 9 b r t h i i Y 4 7 h 5 3 l 5 p 2 L r z v 7 B P N I j Q V 4 5 Z a P b L e 4 I 5 l C z K g 0 g N E I H 1 M 6 T 8 D r 2 r g M M i m x I s N o w r 1 C R n w t h a y A n D c X 0 4 3 U y r K d h w E k L E U F p G 8 5 l k M C k W Q p V / 5 7 h 3 z i k Y g x u 9 / t v e k 5 5 D 4 T G k K 9 T s D f L 9 0 7 w e G H 7 R Q 9 u b I w X Y p Y T L 4 A j U H m L c v L d E u k t H e K 9 j n k o b T 3 k y S M a E K l 8 r X M D i m D J e U L Z J y u H 2 F P N 5 W U q 5 9 C p k X B B l S d h v z O Z m N 9 Z g q p v w O V 9 x m V u F X c p 8 Y A o u G 3 3 j p k Y x k s 1 6 e G l P o F p q t 4 C G p 4 Q N V y R h d m S y M b U e z U 2 9 e u K e c E H o n R d R X N s 3 Q O 8 t Q h P w r 5 I W t y v O s P h 5 M i R y N 0 h r / A z l N v 7 X a L 8 U a t G w f z / 0 A + c y D / b g y 7 v X 9 m D i c g J I Y g Z 1 n c n r O E S n v z G D Z O 4 d H g 1 W a p P j 3 W j H G O U l Q O 1 W s F H w z J 0 V R Y f f z W r G C c 0 D X I f h S J z B z H r / Y 5 a B c 2 G Y / 7 n R f 2 b p 0 D 2 0 N R U r F q l s Q A e 0 X q 6 q E k l 3 a z f e I N e F q R u Q C f e 0 k 9 8 e 4 5 L / p J A R d a U O P c d + S U Z N e f e l T z / X 7 p 7 v s D U E s B A i 0 A F A A C A A g A T l g U W w u D w B C l A A A A 9 w A A A B I A A A A A A A A A A A A A A A A A A A A A A E N v b m Z p Z y 9 Q Y W N r Y W d l L n h t b F B L A Q I t A B Q A A g A I A E 5 Y F F s P y u m r p A A A A O k A A A A T A A A A A A A A A A A A A A A A A P E A A A B b Q 2 9 u d G V u d F 9 U e X B l c 1 0 u e G 1 s U E s B A i 0 A F A A C A A g A T l g U W z 0 h d M p 2 A g A A p g g A A B M A A A A A A A A A A A A A A A A A 4 g E A A E Z v c m 1 1 b G F z L 1 N l Y 3 R p b 2 4 x L m 1 Q S w U G A A A A A A M A A w D C A A A A p 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8 R 8 A A A A A A A D P H 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K E R h d G E p J T I w T W 9 u d G h s e S U y M F N 0 Y X R z P C 9 J d G V t U G F 0 a D 4 8 L 0 l 0 Z W 1 M b 2 N h d G l v b j 4 8 U 3 R h Y m x l R W 5 0 c m l l c z 4 8 R W 5 0 c n k g V H l w Z T 0 i S X N Q c m l 2 Y X R l I i B W Y W x 1 Z T 0 i b D A i I C 8 + P E V u d H J 5 I F R 5 c G U 9 I k Z p b G x F b m F i b G V k I i B W Y W x 1 Z T 0 i b D E i I C 8 + P E V u d H J 5 I F R 5 c G U 9 I l F 1 Z X J 5 S U Q i I F Z h b H V l P S J z N 2 J m N z g 0 M G Y t Y T E 3 N y 0 0 Z G E 4 L W I 3 Z D Y t N j g w N z c 1 Y W N h Y j A 2 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E Y X R h X 1 9 N b 2 5 0 a G x 5 X 1 N 0 Y X R z I i A v P j x F b n R y e S B U e X B l P S J G a W x s Z W R D b 2 1 w b G V 0 Z V J l c 3 V s d F R v V 2 9 y a 3 N o Z W V 0 I i B W Y W x 1 Z T 0 i b D E i I C 8 + P E V u d H J 5 I F R 5 c G U 9 I k Z p b G x U b 0 R h d G F N b 2 R l b E V u Y W J s Z W Q i I F Z h b H V l P S J s M C I g L z 4 8 R W 5 0 c n k g V H l w Z T 0 i R m l s b E 9 i a m V j d F R 5 c G U i I F Z h b H V l P S J z V G F i b G U i I C 8 + P E V u d H J 5 I F R 5 c G U 9 I k Z p b G x F c n J v c k N v d W 5 0 I i B W Y W x 1 Z T 0 i b D A i I C 8 + P E V u d H J 5 I F R 5 c G U 9 I k Z p b G x M Y X N 0 V X B k Y X R l Z C I g V m F s d W U 9 I m Q y M D I 1 L T A 4 L T I w V D E 1 O j A y O j I 5 L j U 1 M z c 4 O T J a I i A v P j x F b n R y e S B U e X B l P S J G a W x s Q 2 9 s d W 1 u V H l w Z X M i I F Z h b H V l P S J z Q m d Z R E J R V U Z B d 1 V E Q l E 9 P S I g L z 4 8 R W 5 0 c n k g V H l w Z T 0 i R m l s b E N v b H V t b k 5 h b W V z I i B W Y W x 1 Z T 0 i c 1 s m c X V v d D t G a X N j Y W x Z Z W F y U X V h c n R l c i Z x d W 9 0 O y w m c X V v d D t Z Z W F y T W 9 u d G g m c X V v d D s s J n F 1 b 3 Q 7 Q 2 F z a F d h Z 2 V y c y h N K S Z x d W 9 0 O y w m c X V v d D t D Y X N o V 2 F n Z X J z T W 9 N J S Z x d W 9 0 O y w m c X V v d D t O Q U d H U i h N K S Z x d W 9 0 O y w m c X V v d D t O Q U d H U k 1 v T S U m c X V v d D s s J n F 1 b 3 Q 7 Q W N 0 a X Z l U G x h e W V y Q W N j b 3 V u d H M o S y k m c X V v d D s s J n F 1 b 3 Q 7 Q W N 0 a X Z l U G x h e W V y Q W N j b 3 V u d H N N b 0 0 l J n F 1 b 3 Q 7 L C Z x d W 9 0 O 0 F S U F B B K C Q p J n F 1 b 3 Q 7 L C Z x d W 9 0 O 0 F S U F B B T W 9 N J S Z x d W 9 0 O 1 0 i I C 8 + P E V u d H J 5 I F R 5 c G U 9 I k Z p b G x T d G F 0 d X M i I F Z h b H V l P S J z Q 2 9 t c G x l d G U i I C 8 + P E V u d H J 5 I F R 5 c G U 9 I k Z p b G x F c n J v c k N v Z G U i I F Z h b H V l P S J z V W 5 r b m 9 3 b i I g L z 4 8 R W 5 0 c n k g V H l w Z T 0 i R m l s b E N v d W 5 0 I i B W Y W x 1 Z T 0 i b D Q w I i A v P j x F b n R y e S B U e X B l P S J S Z W x h d G l v b n N o a X B J b m Z v Q 2 9 u d G F p b m V y I i B W Y W x 1 Z T 0 i c 3 s m c X V v d D t j b 2 x 1 b W 5 D b 3 V u d C Z x d W 9 0 O z o x M C w m c X V v d D t r Z X l D b 2 x 1 b W 5 O Y W 1 l c y Z x d W 9 0 O z p b X S w m c X V v d D t x d W V y e V J l b G F 0 a W 9 u c 2 h p c H M m c X V v d D s 6 W 1 0 s J n F 1 b 3 Q 7 Y 2 9 s d W 1 u S W R l b n R p d G l l c y Z x d W 9 0 O z p b J n F 1 b 3 Q 7 U 2 V j d G l v b j E v K E R h d G E p I E 1 v b n R o b H k g U 3 R h d H M v Q X V 0 b 1 J l b W 9 2 Z W R D b 2 x 1 b W 5 z M S 5 7 R m l z Y 2 F s W W V h c l F 1 Y X J 0 Z X I s M H 0 m c X V v d D s s J n F 1 b 3 Q 7 U 2 V j d G l v b j E v K E R h d G E p I E 1 v b n R o b H k g U 3 R h d H M v Q X V 0 b 1 J l b W 9 2 Z W R D b 2 x 1 b W 5 z M S 5 7 W W V h c k 1 v b n R o L D F 9 J n F 1 b 3 Q 7 L C Z x d W 9 0 O 1 N l Y 3 R p b 2 4 x L y h E Y X R h K S B N b 2 5 0 a G x 5 I F N 0 Y X R z L 0 F 1 d G 9 S Z W 1 v d m V k Q 2 9 s d W 1 u c z E u e 0 N h c 2 h X Y W d l c n M o T S k s M n 0 m c X V v d D s s J n F 1 b 3 Q 7 U 2 V j d G l v b j E v K E R h d G E p I E 1 v b n R o b H k g U 3 R h d H M v Q X V 0 b 1 J l b W 9 2 Z W R D b 2 x 1 b W 5 z M S 5 7 Q 2 F z a F d h Z 2 V y c 0 1 v T S U s M 3 0 m c X V v d D s s J n F 1 b 3 Q 7 U 2 V j d G l v b j E v K E R h d G E p I E 1 v b n R o b H k g U 3 R h d H M v Q X V 0 b 1 J l b W 9 2 Z W R D b 2 x 1 b W 5 z M S 5 7 T k F H R 1 I o T S k s N H 0 m c X V v d D s s J n F 1 b 3 Q 7 U 2 V j d G l v b j E v K E R h d G E p I E 1 v b n R o b H k g U 3 R h d H M v Q X V 0 b 1 J l b W 9 2 Z W R D b 2 x 1 b W 5 z M S 5 7 T k F H R 1 J N b 0 0 l L D V 9 J n F 1 b 3 Q 7 L C Z x d W 9 0 O 1 N l Y 3 R p b 2 4 x L y h E Y X R h K S B N b 2 5 0 a G x 5 I F N 0 Y X R z L 0 F 1 d G 9 S Z W 1 v d m V k Q 2 9 s d W 1 u c z E u e 0 F j d G l 2 Z V B s Y X l l c k F j Y 2 9 1 b n R z K E s p L D Z 9 J n F 1 b 3 Q 7 L C Z x d W 9 0 O 1 N l Y 3 R p b 2 4 x L y h E Y X R h K S B N b 2 5 0 a G x 5 I F N 0 Y X R z L 0 F 1 d G 9 S Z W 1 v d m V k Q 2 9 s d W 1 u c z E u e 0 F j d G l 2 Z V B s Y X l l c k F j Y 2 9 1 b n R z T W 9 N J S w 3 f S Z x d W 9 0 O y w m c X V v d D t T Z W N 0 a W 9 u M S 8 o R G F 0 Y S k g T W 9 u d G h s e S B T d G F 0 c y 9 B d X R v U m V t b 3 Z l Z E N v b H V t b n M x L n t B U l B Q Q S g k K S w 4 f S Z x d W 9 0 O y w m c X V v d D t T Z W N 0 a W 9 u M S 8 o R G F 0 Y S k g T W 9 u d G h s e S B T d G F 0 c y 9 B d X R v U m V t b 3 Z l Z E N v b H V t b n M x L n t B U l B Q Q U 1 v T S U s O X 0 m c X V v d D t d L C Z x d W 9 0 O 0 N v b H V t b k N v d W 5 0 J n F 1 b 3 Q 7 O j E w L C Z x d W 9 0 O 0 t l e U N v b H V t b k 5 h b W V z J n F 1 b 3 Q 7 O l t d L C Z x d W 9 0 O 0 N v b H V t b k l k Z W 5 0 a X R p Z X M m c X V v d D s 6 W y Z x d W 9 0 O 1 N l Y 3 R p b 2 4 x L y h E Y X R h K S B N b 2 5 0 a G x 5 I F N 0 Y X R z L 0 F 1 d G 9 S Z W 1 v d m V k Q 2 9 s d W 1 u c z E u e 0 Z p c 2 N h b F l l Y X J R d W F y d G V y L D B 9 J n F 1 b 3 Q 7 L C Z x d W 9 0 O 1 N l Y 3 R p b 2 4 x L y h E Y X R h K S B N b 2 5 0 a G x 5 I F N 0 Y X R z L 0 F 1 d G 9 S Z W 1 v d m V k Q 2 9 s d W 1 u c z E u e 1 l l Y X J N b 2 5 0 a C w x f S Z x d W 9 0 O y w m c X V v d D t T Z W N 0 a W 9 u M S 8 o R G F 0 Y S k g T W 9 u d G h s e S B T d G F 0 c y 9 B d X R v U m V t b 3 Z l Z E N v b H V t b n M x L n t D Y X N o V 2 F n Z X J z K E 0 p L D J 9 J n F 1 b 3 Q 7 L C Z x d W 9 0 O 1 N l Y 3 R p b 2 4 x L y h E Y X R h K S B N b 2 5 0 a G x 5 I F N 0 Y X R z L 0 F 1 d G 9 S Z W 1 v d m V k Q 2 9 s d W 1 u c z E u e 0 N h c 2 h X Y W d l c n N N b 0 0 l L D N 9 J n F 1 b 3 Q 7 L C Z x d W 9 0 O 1 N l Y 3 R p b 2 4 x L y h E Y X R h K S B N b 2 5 0 a G x 5 I F N 0 Y X R z L 0 F 1 d G 9 S Z W 1 v d m V k Q 2 9 s d W 1 u c z E u e 0 5 B R 0 d S K E 0 p L D R 9 J n F 1 b 3 Q 7 L C Z x d W 9 0 O 1 N l Y 3 R p b 2 4 x L y h E Y X R h K S B N b 2 5 0 a G x 5 I F N 0 Y X R z L 0 F 1 d G 9 S Z W 1 v d m V k Q 2 9 s d W 1 u c z E u e 0 5 B R 0 d S T W 9 N J S w 1 f S Z x d W 9 0 O y w m c X V v d D t T Z W N 0 a W 9 u M S 8 o R G F 0 Y S k g T W 9 u d G h s e S B T d G F 0 c y 9 B d X R v U m V t b 3 Z l Z E N v b H V t b n M x L n t B Y 3 R p d m V Q b G F 5 Z X J B Y 2 N v d W 5 0 c y h L K S w 2 f S Z x d W 9 0 O y w m c X V v d D t T Z W N 0 a W 9 u M S 8 o R G F 0 Y S k g T W 9 u d G h s e S B T d G F 0 c y 9 B d X R v U m V t b 3 Z l Z E N v b H V t b n M x L n t B Y 3 R p d m V Q b G F 5 Z X J B Y 2 N v d W 5 0 c 0 1 v T S U s N 3 0 m c X V v d D s s J n F 1 b 3 Q 7 U 2 V j d G l v b j E v K E R h d G E p I E 1 v b n R o b H k g U 3 R h d H M v Q X V 0 b 1 J l b W 9 2 Z W R D b 2 x 1 b W 5 z M S 5 7 Q V J Q U E E o J C k s O H 0 m c X V v d D s s J n F 1 b 3 Q 7 U 2 V j d G l v b j E v K E R h d G E p I E 1 v b n R o b H k g U 3 R h d H M v Q X V 0 b 1 J l b W 9 2 Z W R D b 2 x 1 b W 5 z M S 5 7 Q V J Q U E F N b 0 0 l L D l 9 J n F 1 b 3 Q 7 X S w m c X V v d D t S Z W x h d G l v b n N o a X B J b m Z v J n F 1 b 3 Q 7 O l t d f S I g L z 4 8 R W 5 0 c n k g V H l w Z T 0 i Q W R k Z W R U b 0 R h d G F N b 2 R l b C I g V m F s d W U 9 I m w w I i A v P j w v U 3 R h Y m x l R W 5 0 c m l l c z 4 8 L 0 l 0 Z W 0 + P E l 0 Z W 0 + P E l 0 Z W 1 M b 2 N h d G l v b j 4 8 S X R l b V R 5 c G U + R m 9 y b X V s Y T w v S X R l b V R 5 c G U + P E l 0 Z W 1 Q Y X R o P l N l Y 3 R p b 2 4 x L y h E Y X R h K S U y M E 1 v b n R o b H k l M j B T d G F 0 c y 9 T b 3 V y Y 2 U 8 L 0 l 0 Z W 1 Q Y X R o P j w v S X R l b U x v Y 2 F 0 a W 9 u P j x T d G F i b G V F b n R y a W V z I C 8 + P C 9 J d G V t P j x J d G V t P j x J d G V t T G 9 j Y X R p b 2 4 + P E l 0 Z W 1 U e X B l P k Z v c m 1 1 b G E 8 L 0 l 0 Z W 1 U e X B l P j x J d G V t U G F 0 a D 5 T Z W N 0 a W 9 u M S 8 o R G F 0 Y S k l M j B N b 2 5 0 a G x 5 J T I w U 3 R h d H M v U H J v b W 9 0 Z W Q l M j B I Z W F k Z X J z P C 9 J d G V t U G F 0 a D 4 8 L 0 l 0 Z W 1 M b 2 N h d G l v b j 4 8 U 3 R h Y m x l R W 5 0 c m l l c y A v P j w v S X R l b T 4 8 S X R l b T 4 8 S X R l b U x v Y 2 F 0 a W 9 u P j x J d G V t V H l w Z T 5 G b 3 J t d W x h P C 9 J d G V t V H l w Z T 4 8 S X R l b V B h d G g + U 2 V j d G l v b j E v K E R h d G E p J T I w T W 9 u d G h s e S U y M F N 0 Y X R z L 1 J l b 3 J k Z X J l Z C U y M E N v b H V t b n M 8 L 0 l 0 Z W 1 Q Y X R o P j w v S X R l b U x v Y 2 F 0 a W 9 u P j x T d G F i b G V F b n R y a W V z I C 8 + P C 9 J d G V t P j x J d G V t P j x J d G V t T G 9 j Y X R p b 2 4 + P E l 0 Z W 1 U e X B l P k Z v c m 1 1 b G E 8 L 0 l 0 Z W 1 U e X B l P j x J d G V t U G F 0 a D 5 T Z W N 0 a W 9 u M S 8 o R G F 0 Y S k l M j B N b 2 5 0 a G x 5 J T I w U 3 R h d H M v U m V t b 3 Z l Z C U y M E N v b H V t b n M 8 L 0 l 0 Z W 1 Q Y X R o P j w v S X R l b U x v Y 2 F 0 a W 9 u P j x T d G F i b G V F b n R y a W V z I C 8 + P C 9 J d G V t P j x J d G V t P j x J d G V t T G 9 j Y X R p b 2 4 + P E l 0 Z W 1 U e X B l P k Z v c m 1 1 b G E 8 L 0 l 0 Z W 1 U e X B l P j x J d G V t U G F 0 a D 5 T Z W N 0 a W 9 u M S 8 o R G F 0 Y S k l M j B Q c m 9 k d W N 0 J T I w T W 9 u d G h s e S U y M F N 0 Y X R z P C 9 J d G V t U G F 0 a D 4 8 L 0 l 0 Z W 1 M b 2 N h d G l v b j 4 8 U 3 R h Y m x l R W 5 0 c m l l c z 4 8 R W 5 0 c n k g V H l w Z T 0 i S X N Q c m l 2 Y X R l I i B W Y W x 1 Z T 0 i b D A i I C 8 + P E V u d H J 5 I F R 5 c G U 9 I k Z p b G x F b m F i b G V k I i B W Y W x 1 Z T 0 i b D E i I C 8 + P E V u d H J 5 I F R 5 c G U 9 I l F 1 Z X J 5 S U Q i I F Z h b H V l P S J z Y m E 3 Y m Q 0 N 2 U t M j h k Y i 0 0 Z G I 3 L T g 5 N D I t Z j g x M T I 3 N z A x N D c 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E Y X R h X 1 9 Q c m 9 k d W N 0 X 0 1 v b n R o b H l f U 3 R h d H M i I C 8 + P E V u d H J 5 I F R 5 c G U 9 I k Z p b G x l Z E N v b X B s Z X R l U m V z d W x 0 V G 9 X b 3 J r c 2 h l Z X Q i I F Z h b H V l P S J s M S I g L z 4 8 R W 5 0 c n k g V H l w Z T 0 i R m l s b F R v R G F 0 Y U 1 v Z G V s R W 5 h Y m x l Z C I g V m F s d W U 9 I m w w I i A v P j x F b n R y e S B U e X B l P S J G a W x s T 2 J q Z W N 0 V H l w Z S I g V m F s d W U 9 I n N U Y W J s Z S I g L z 4 8 R W 5 0 c n k g V H l w Z T 0 i R m l s b E V y c m 9 y Q 2 9 1 b n Q i I F Z h b H V l P S J s M C I g L z 4 8 R W 5 0 c n k g V H l w Z T 0 i R m l s b E x h c 3 R V c G R h d G V k I i B W Y W x 1 Z T 0 i Z D I w M j U t M D g t M j B U M T U 6 M D I 6 M j k u N T U z N z g 5 M l o i I C 8 + P E V u d H J 5 I F R 5 c G U 9 I k Z p b G x D b 2 x 1 b W 5 U e X B l c y I g V m F s d W U 9 I n N C Z 1 l H Q X d V R k J R V U Y i I C 8 + P E V u d H J 5 I F R 5 c G U 9 I k Z p b G x D b 2 x 1 b W 5 O Y W 1 l c y I g V m F s d W U 9 I n N b J n F 1 b 3 Q 7 R m l z Y 2 F s W W V h c l F 1 Y X J 0 Z X I m c X V v d D s s J n F 1 b 3 Q 7 W W V h c k 1 v b n R o J n F 1 b 3 Q 7 L C Z x d W 9 0 O 1 B y b 2 R 1 Y 3 R D Y X R l Z 2 9 y e S Z x d W 9 0 O y w m c X V v d D t D Y X N o V 2 F n Z X J z K E 0 p J n F 1 b 3 Q 7 L C Z x d W 9 0 O 0 N h c 2 h X Y W d l c n N N b 0 0 l J n F 1 b 3 Q 7 L C Z x d W 9 0 O 0 N h c 2 h X Y W d l c n N N Y X J r Z X R T a G F y Z S U m c X V v d D s s J n F 1 b 3 Q 7 T k F H R 1 I o T S k m c X V v d D s s J n F 1 b 3 Q 7 T k F H R 1 J N b 0 0 l J n F 1 b 3 Q 7 L C Z x d W 9 0 O 0 5 B R 0 d S T W F y a 2 V 0 U 2 h h c m U l J n F 1 b 3 Q 7 X S I g L z 4 8 R W 5 0 c n k g V H l w Z T 0 i R m l s b F N 0 Y X R 1 c y I g V m F s d W U 9 I n N D b 2 1 w b G V 0 Z S I g L z 4 8 R W 5 0 c n k g V H l w Z T 0 i R m l s b E V y c m 9 y Q 2 9 k Z S I g V m F s d W U 9 I n N V b m t u b 3 d u I i A v P j x F b n R y e S B U e X B l P S J G a W x s Q 2 9 1 b n Q i I F Z h b H V l P S J s M T I w I i A v P j x F b n R y e S B U e X B l P S J S Z W x h d G l v b n N o a X B J b m Z v Q 2 9 u d G F p b m V y I i B W Y W x 1 Z T 0 i c 3 s m c X V v d D t j b 2 x 1 b W 5 D b 3 V u d C Z x d W 9 0 O z o 5 L C Z x d W 9 0 O 2 t l e U N v b H V t b k 5 h b W V z J n F 1 b 3 Q 7 O l t d L C Z x d W 9 0 O 3 F 1 Z X J 5 U m V s Y X R p b 2 5 z a G l w c y Z x d W 9 0 O z p b X S w m c X V v d D t j b 2 x 1 b W 5 J Z G V u d G l 0 a W V z J n F 1 b 3 Q 7 O l s m c X V v d D t T Z W N 0 a W 9 u M S 8 o R G F 0 Y S k g U H J v Z H V j d C B N b 2 5 0 a G x 5 I F N 0 Y X R z L 0 F 1 d G 9 S Z W 1 v d m V k Q 2 9 s d W 1 u c z E u e 0 Z p c 2 N h b F l l Y X J R d W F y d G V y L D B 9 J n F 1 b 3 Q 7 L C Z x d W 9 0 O 1 N l Y 3 R p b 2 4 x L y h E Y X R h K S B Q c m 9 k d W N 0 I E 1 v b n R o b H k g U 3 R h d H M v Q X V 0 b 1 J l b W 9 2 Z W R D b 2 x 1 b W 5 z M S 5 7 W W V h c k 1 v b n R o L D F 9 J n F 1 b 3 Q 7 L C Z x d W 9 0 O 1 N l Y 3 R p b 2 4 x L y h E Y X R h K S B Q c m 9 k d W N 0 I E 1 v b n R o b H k g U 3 R h d H M v Q X V 0 b 1 J l b W 9 2 Z W R D b 2 x 1 b W 5 z M S 5 7 U H J v Z H V j d E N h d G V n b 3 J 5 L D J 9 J n F 1 b 3 Q 7 L C Z x d W 9 0 O 1 N l Y 3 R p b 2 4 x L y h E Y X R h K S B Q c m 9 k d W N 0 I E 1 v b n R o b H k g U 3 R h d H M v Q X V 0 b 1 J l b W 9 2 Z W R D b 2 x 1 b W 5 z M S 5 7 Q 2 F z a F d h Z 2 V y c y h N K S w z f S Z x d W 9 0 O y w m c X V v d D t T Z W N 0 a W 9 u M S 8 o R G F 0 Y S k g U H J v Z H V j d C B N b 2 5 0 a G x 5 I F N 0 Y X R z L 0 F 1 d G 9 S Z W 1 v d m V k Q 2 9 s d W 1 u c z E u e 0 N h c 2 h X Y W d l c n N N b 0 0 l L D R 9 J n F 1 b 3 Q 7 L C Z x d W 9 0 O 1 N l Y 3 R p b 2 4 x L y h E Y X R h K S B Q c m 9 k d W N 0 I E 1 v b n R o b H k g U 3 R h d H M v Q X V 0 b 1 J l b W 9 2 Z W R D b 2 x 1 b W 5 z M S 5 7 Q 2 F z a F d h Z 2 V y c 0 1 h c m t l d F N o Y X J l J S w 1 f S Z x d W 9 0 O y w m c X V v d D t T Z W N 0 a W 9 u M S 8 o R G F 0 Y S k g U H J v Z H V j d C B N b 2 5 0 a G x 5 I F N 0 Y X R z L 0 F 1 d G 9 S Z W 1 v d m V k Q 2 9 s d W 1 u c z E u e 0 5 B R 0 d S K E 0 p L D Z 9 J n F 1 b 3 Q 7 L C Z x d W 9 0 O 1 N l Y 3 R p b 2 4 x L y h E Y X R h K S B Q c m 9 k d W N 0 I E 1 v b n R o b H k g U 3 R h d H M v Q X V 0 b 1 J l b W 9 2 Z W R D b 2 x 1 b W 5 z M S 5 7 T k F H R 1 J N b 0 0 l L D d 9 J n F 1 b 3 Q 7 L C Z x d W 9 0 O 1 N l Y 3 R p b 2 4 x L y h E Y X R h K S B Q c m 9 k d W N 0 I E 1 v b n R o b H k g U 3 R h d H M v Q X V 0 b 1 J l b W 9 2 Z W R D b 2 x 1 b W 5 z M S 5 7 T k F H R 1 J N Y X J r Z X R T a G F y Z S U s O H 0 m c X V v d D t d L C Z x d W 9 0 O 0 N v b H V t b k N v d W 5 0 J n F 1 b 3 Q 7 O j k s J n F 1 b 3 Q 7 S 2 V 5 Q 2 9 s d W 1 u T m F t Z X M m c X V v d D s 6 W 1 0 s J n F 1 b 3 Q 7 Q 2 9 s d W 1 u S W R l b n R p d G l l c y Z x d W 9 0 O z p b J n F 1 b 3 Q 7 U 2 V j d G l v b j E v K E R h d G E p I F B y b 2 R 1 Y 3 Q g T W 9 u d G h s e S B T d G F 0 c y 9 B d X R v U m V t b 3 Z l Z E N v b H V t b n M x L n t G a X N j Y W x Z Z W F y U X V h c n R l c i w w f S Z x d W 9 0 O y w m c X V v d D t T Z W N 0 a W 9 u M S 8 o R G F 0 Y S k g U H J v Z H V j d C B N b 2 5 0 a G x 5 I F N 0 Y X R z L 0 F 1 d G 9 S Z W 1 v d m V k Q 2 9 s d W 1 u c z E u e 1 l l Y X J N b 2 5 0 a C w x f S Z x d W 9 0 O y w m c X V v d D t T Z W N 0 a W 9 u M S 8 o R G F 0 Y S k g U H J v Z H V j d C B N b 2 5 0 a G x 5 I F N 0 Y X R z L 0 F 1 d G 9 S Z W 1 v d m V k Q 2 9 s d W 1 u c z E u e 1 B y b 2 R 1 Y 3 R D Y X R l Z 2 9 y e S w y f S Z x d W 9 0 O y w m c X V v d D t T Z W N 0 a W 9 u M S 8 o R G F 0 Y S k g U H J v Z H V j d C B N b 2 5 0 a G x 5 I F N 0 Y X R z L 0 F 1 d G 9 S Z W 1 v d m V k Q 2 9 s d W 1 u c z E u e 0 N h c 2 h X Y W d l c n M o T S k s M 3 0 m c X V v d D s s J n F 1 b 3 Q 7 U 2 V j d G l v b j E v K E R h d G E p I F B y b 2 R 1 Y 3 Q g T W 9 u d G h s e S B T d G F 0 c y 9 B d X R v U m V t b 3 Z l Z E N v b H V t b n M x L n t D Y X N o V 2 F n Z X J z T W 9 N J S w 0 f S Z x d W 9 0 O y w m c X V v d D t T Z W N 0 a W 9 u M S 8 o R G F 0 Y S k g U H J v Z H V j d C B N b 2 5 0 a G x 5 I F N 0 Y X R z L 0 F 1 d G 9 S Z W 1 v d m V k Q 2 9 s d W 1 u c z E u e 0 N h c 2 h X Y W d l c n N N Y X J r Z X R T a G F y Z S U s N X 0 m c X V v d D s s J n F 1 b 3 Q 7 U 2 V j d G l v b j E v K E R h d G E p I F B y b 2 R 1 Y 3 Q g T W 9 u d G h s e S B T d G F 0 c y 9 B d X R v U m V t b 3 Z l Z E N v b H V t b n M x L n t O Q U d H U i h N K S w 2 f S Z x d W 9 0 O y w m c X V v d D t T Z W N 0 a W 9 u M S 8 o R G F 0 Y S k g U H J v Z H V j d C B N b 2 5 0 a G x 5 I F N 0 Y X R z L 0 F 1 d G 9 S Z W 1 v d m V k Q 2 9 s d W 1 u c z E u e 0 5 B R 0 d S T W 9 N J S w 3 f S Z x d W 9 0 O y w m c X V v d D t T Z W N 0 a W 9 u M S 8 o R G F 0 Y S k g U H J v Z H V j d C B N b 2 5 0 a G x 5 I F N 0 Y X R z L 0 F 1 d G 9 S Z W 1 v d m V k Q 2 9 s d W 1 u c z E u e 0 5 B R 0 d S T W F y a 2 V 0 U 2 h h c m U l L D h 9 J n F 1 b 3 Q 7 X S w m c X V v d D t S Z W x h d G l v b n N o a X B J b m Z v J n F 1 b 3 Q 7 O l t d f S I g L z 4 8 R W 5 0 c n k g V H l w Z T 0 i Q W R k Z W R U b 0 R h d G F N b 2 R l b C I g V m F s d W U 9 I m w w I i A v P j w v U 3 R h Y m x l R W 5 0 c m l l c z 4 8 L 0 l 0 Z W 0 + P E l 0 Z W 0 + P E l 0 Z W 1 M b 2 N h d G l v b j 4 8 S X R l b V R 5 c G U + R m 9 y b X V s Y T w v S X R l b V R 5 c G U + P E l 0 Z W 1 Q Y X R o P l N l Y 3 R p b 2 4 x L y h E Y X R h K S U y M F B y b 2 R 1 Y 3 Q l M j B N b 2 5 0 a G x 5 J T I w U 3 R h d H M v U 2 9 1 c m N l P C 9 J d G V t U G F 0 a D 4 8 L 0 l 0 Z W 1 M b 2 N h d G l v b j 4 8 U 3 R h Y m x l R W 5 0 c m l l c y A v P j w v S X R l b T 4 8 S X R l b T 4 8 S X R l b U x v Y 2 F 0 a W 9 u P j x J d G V t V H l w Z T 5 G b 3 J t d W x h P C 9 J d G V t V H l w Z T 4 8 S X R l b V B h d G g + U 2 V j d G l v b j E v K E R h d G E p J T I w U H J v Z H V j d C U y M E 1 v b n R o b H k l M j B T d G F 0 c y 9 Q c m 9 t b 3 R l Z C U y M E h l Y W R l c n M 8 L 0 l 0 Z W 1 Q Y X R o P j w v S X R l b U x v Y 2 F 0 a W 9 u P j x T d G F i b G V F b n R y a W V z I C 8 + P C 9 J d G V t P j x J d G V t P j x J d G V t T G 9 j Y X R p b 2 4 + P E l 0 Z W 1 U e X B l P k Z v c m 1 1 b G E 8 L 0 l 0 Z W 1 U e X B l P j x J d G V t U G F 0 a D 5 T Z W N 0 a W 9 u M S 8 o R G F 0 Y S k l M j B Q c m 9 k d W N 0 J T I w T W 9 u d G h s e S U y M F N 0 Y X R z L 0 N o Y W 5 n Z W Q l M j B U e X B l P C 9 J d G V t U G F 0 a D 4 8 L 0 l 0 Z W 1 M b 2 N h d G l v b j 4 8 U 3 R h Y m x l R W 5 0 c m l l c y A v P j w v S X R l b T 4 8 S X R l b T 4 8 S X R l b U x v Y 2 F 0 a W 9 u P j x J d G V t V H l w Z T 5 G b 3 J t d W x h P C 9 J d G V t V H l w Z T 4 8 S X R l b V B h d G g + U 2 V j d G l v b j E v K E R h d G E p J T I w T W 9 u d G h s e S U y M F N 0 Y X R z L 0 N o Y W 5 n Z W Q l M j B U e X B l P C 9 J d G V t U G F 0 a D 4 8 L 0 l 0 Z W 1 M b 2 N h d G l v b j 4 8 U 3 R h Y m x l R W 5 0 c m l l c y A v P j w v S X R l b T 4 8 L 0 l 0 Z W 1 z P j w v T G 9 j Y W x Q Y W N r Y W d l T W V 0 Y W R h d G F G a W x l P h Y A A A B Q S w U G A A A A A A A A A A A A A A A A A A A A A A A A J g E A A A E A A A D Q j J 3 f A R X R E Y x 6 A M B P w p f r A Q A A A H P l E j f S 9 x 1 E v T K 2 v Z T D 3 J Y A A A A A A g A A A A A A E G Y A A A A B A A A g A A A A A i d T e H K p 2 S D d o s g m L 1 C M F 1 + c x s + F / 0 m q B r 3 A X I / N T x A A A A A A D o A A A A A C A A A g A A A A 3 o V x / 3 v e c v 8 O 8 R D U 2 k a W E L w j X N Q O t + Y L B V + + 7 + 8 B 8 W F Q A A A A u N J m I Q 5 2 M F z L d I f s i / N N z X 3 c e O s / 1 S J o Q y o V V K O / c 2 9 W X R V g J z O U h 2 F w I Q u P y f w U X f x O q g K + 2 f c h b Z U s o R B 9 P Z 9 V J 1 y j 3 7 j v W y I X A U p b S k F A A A A A 0 X b R J X R E g 6 7 N f S D r p c z 1 p v / o W O x c W Q n P E 9 / Q S i S C p N P G t r y 8 L I + o v W / 1 M M h j n t E O S x 5 Y C G H x F j 1 b P m 2 m Z H H H r g = = < / D a t a M a s h u p > 
</file>

<file path=customXml/itemProps1.xml><?xml version="1.0" encoding="utf-8"?>
<ds:datastoreItem xmlns:ds="http://schemas.openxmlformats.org/officeDocument/2006/customXml" ds:itemID="{95AD2354-466F-41D1-96B0-BC6421A7EE0E}">
  <ds:schemaRefs>
    <ds:schemaRef ds:uri="http://purl.org/dc/elements/1.1/"/>
    <ds:schemaRef ds:uri="a2168c87-fca8-4e83-94ee-1b5050c4642e"/>
    <ds:schemaRef ds:uri="http://schemas.microsoft.com/office/2006/documentManagement/types"/>
    <ds:schemaRef ds:uri="http://schemas.microsoft.com/office/2006/metadata/properties"/>
    <ds:schemaRef ds:uri="43c25095-3754-4d1b-8407-560599d343b1"/>
    <ds:schemaRef ds:uri="http://www.w3.org/XML/1998/namespace"/>
    <ds:schemaRef ds:uri="http://purl.org/dc/terms/"/>
    <ds:schemaRef ds:uri="http://schemas.microsoft.com/office/infopath/2007/PartnerControls"/>
    <ds:schemaRef ds:uri="http://schemas.openxmlformats.org/package/2006/metadata/core-properties"/>
    <ds:schemaRef ds:uri="http://schemas.microsoft.com/sharepoint/v3"/>
    <ds:schemaRef ds:uri="http://purl.org/dc/dcmitype/"/>
  </ds:schemaRefs>
</ds:datastoreItem>
</file>

<file path=customXml/itemProps2.xml><?xml version="1.0" encoding="utf-8"?>
<ds:datastoreItem xmlns:ds="http://schemas.openxmlformats.org/officeDocument/2006/customXml" ds:itemID="{21CEBC0D-EC94-4E80-8817-7C5E8384BBEC}">
  <ds:schemaRefs>
    <ds:schemaRef ds:uri="http://schemas.microsoft.com/sharepoint/v3/contenttype/forms"/>
  </ds:schemaRefs>
</ds:datastoreItem>
</file>

<file path=customXml/itemProps3.xml><?xml version="1.0" encoding="utf-8"?>
<ds:datastoreItem xmlns:ds="http://schemas.openxmlformats.org/officeDocument/2006/customXml" ds:itemID="{38275CA1-E840-4341-9613-5D74C0E42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168c87-fca8-4e83-94ee-1b5050c4642e"/>
    <ds:schemaRef ds:uri="43c25095-3754-4d1b-8407-560599d3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1FA781-1B7C-469A-B25F-6BA67259A0D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(Summary) Latest Month Stats</vt:lpstr>
      <vt:lpstr>(Summary) Product Trends</vt:lpstr>
      <vt:lpstr>(Data) Monthly Stats</vt:lpstr>
      <vt:lpstr>(Data) Product Monthly Stats</vt:lpstr>
      <vt:lpstr>(Hidden) Tables for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Ashford</dc:creator>
  <cp:keywords/>
  <dc:description/>
  <cp:lastModifiedBy>Josh Elliott</cp:lastModifiedBy>
  <cp:revision/>
  <dcterms:created xsi:type="dcterms:W3CDTF">2015-06-05T18:17:20Z</dcterms:created>
  <dcterms:modified xsi:type="dcterms:W3CDTF">2025-08-22T13:29:16Z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0x01010064A54AC4BF28404BB3A43074C668780B</vt:lpwstr>
  </property>
  <property fmtid="{D5CDD505-2E9C-101B-9397-08002B2CF9AE}" pid="3" name="_dlc_policyId">
    <vt:lpwstr/>
  </property>
  <property fmtid="{D5CDD505-2E9C-101B-9397-08002B2CF9AE}" pid="4" name="ItemRetentionFormula">
    <vt:lpwstr/>
  </property>
  <property fmtid="{D5CDD505-2E9C-101B-9397-08002B2CF9AE}" pid="5" name="TaxKeyword">
    <vt:lpwstr/>
  </property>
  <property fmtid="{D5CDD505-2E9C-101B-9397-08002B2CF9AE}" pid="6" name="Related Functions">
    <vt:lpwstr/>
  </property>
  <property fmtid="{D5CDD505-2E9C-101B-9397-08002B2CF9AE}" pid="7" name="MediaServiceImageTags">
    <vt:lpwstr/>
  </property>
  <property fmtid="{D5CDD505-2E9C-101B-9397-08002B2CF9AE}" pid="8" name="lcf76f155ced4ddcb4097134ff3c332f">
    <vt:lpwstr/>
  </property>
  <property fmtid="{D5CDD505-2E9C-101B-9397-08002B2CF9AE}" pid="9" name="Function">
    <vt:lpwstr>32;#Insight|d96c0fed-3f60-4ddb-9c28-3a6c5d82f156</vt:lpwstr>
  </property>
  <property fmtid="{D5CDD505-2E9C-101B-9397-08002B2CF9AE}" pid="10" name="Operator">
    <vt:lpwstr/>
  </property>
  <property fmtid="{D5CDD505-2E9C-101B-9397-08002B2CF9AE}" pid="11" name="ca506676becf4cdbb613025592e6b965">
    <vt:lpwstr/>
  </property>
  <property fmtid="{D5CDD505-2E9C-101B-9397-08002B2CF9AE}" pid="12" name="l5cd9abbff024cf7bf00a775ad9fdd22">
    <vt:lpwstr/>
  </property>
  <property fmtid="{D5CDD505-2E9C-101B-9397-08002B2CF9AE}" pid="13" name="j67390757fa349cbaf93204f5bf3176a">
    <vt:lpwstr/>
  </property>
  <property fmtid="{D5CDD505-2E9C-101B-9397-08002B2CF9AE}" pid="14" name="LTT_x0020_Topic">
    <vt:lpwstr/>
  </property>
  <property fmtid="{D5CDD505-2E9C-101B-9397-08002B2CF9AE}" pid="15" name="Stakeholder">
    <vt:lpwstr/>
  </property>
  <property fmtid="{D5CDD505-2E9C-101B-9397-08002B2CF9AE}" pid="16" name="LTT Topic">
    <vt:lpwstr/>
  </property>
</Properties>
</file>