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hidePivotFieldList="1"/>
  <mc:AlternateContent xmlns:mc="http://schemas.openxmlformats.org/markup-compatibility/2006">
    <mc:Choice Requires="x15">
      <x15ac:absPath xmlns:x15ac="http://schemas.microsoft.com/office/spreadsheetml/2010/11/ac" url="/Users/Josh.Elliott/Documents/"/>
    </mc:Choice>
  </mc:AlternateContent>
  <xr:revisionPtr revIDLastSave="0" documentId="13_ncr:1_{25CED4B8-0590-A947-B83A-FD0C002152CB}" xr6:coauthVersionLast="47" xr6:coauthVersionMax="47" xr10:uidLastSave="{00000000-0000-0000-0000-000000000000}"/>
  <bookViews>
    <workbookView xWindow="0" yWindow="600" windowWidth="38400" windowHeight="1934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Stats'!$A$3:$J$48</definedName>
    <definedName name="ExternalData_2" localSheetId="4" hidden="1">'(Data) Product Monthly Stats'!$A$3:$I$138</definedName>
    <definedName name="Slicer_ProductCategory">#N/A</definedName>
    <definedName name="Slicer_YearMonth">#N/A</definedName>
    <definedName name="Slicer_YearMonth1">#N/A</definedName>
  </definedNames>
  <calcPr calcId="191028"/>
  <pivotCaches>
    <pivotCache cacheId="2" r:id="rId7"/>
    <pivotCache cacheId="3"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11" l="1"/>
  <c r="B4" i="111"/>
  <c r="E10" i="111"/>
  <c r="D4" i="111"/>
  <c r="B15" i="111"/>
  <c r="D16" i="111"/>
  <c r="D11" i="111"/>
  <c r="E11" i="111"/>
  <c r="B11" i="111"/>
  <c r="B17" i="111"/>
  <c r="B6" i="111"/>
  <c r="D17" i="111"/>
  <c r="D7" i="111"/>
  <c r="E15" i="111"/>
  <c r="E16" i="111"/>
  <c r="B7" i="111"/>
  <c r="B10" i="111"/>
  <c r="E17" i="111"/>
  <c r="D15" i="111"/>
  <c r="D10" i="111"/>
  <c r="B5" i="111"/>
  <c r="D6" i="111"/>
  <c r="B12" i="111"/>
  <c r="D12" i="111"/>
  <c r="E12" i="111"/>
  <c r="B16"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<sst xmlns="http://schemas.openxmlformats.org/spreadsheetml/2006/main" count="744" uniqueCount="167">
  <si>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</si>
  <si>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</si>
  <si>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</si>
  <si>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</si>
  <si>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</si>
  <si>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</si>
  <si>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</si>
  <si>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</si>
  <si>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</si>
  <si>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</si>
  <si>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</si>
  <si>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</si>
  <si>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</si>
  <si>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</si>
  <si>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</si>
  <si>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</si>
  <si>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</si>
  <si>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</si>
  <si>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</si>
  <si>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</si>
  <si>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</si>
  <si>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</si>
  <si>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</si>
  <si>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</si>
  <si>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</si>
  <si>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</si>
  <si>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</si>
  <si>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</si>
  <si>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</si>
  <si>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</si>
  <si>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</si>
  <si>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</si>
  <si>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</si>
  <si>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</si>
  <si>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</si>
  <si>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</si>
  <si>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</si>
  <si>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</si>
  <si>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</si>
  <si>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December 2025</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</si>
  <si>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</si>
  <si>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</si>
  <si>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</si>
  <si>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</si>
  <si>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</si>
  <si>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</si>
  <si>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</si>
  <si>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</si>
  <si>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</si>
  <si>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</si>
  <si>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</si>
  <si>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</si>
  <si>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</si>
  <si>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</si>
  <si>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</si>
  <si>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</si>
  <si>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</si>
  <si>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</si>
  <si>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</si>
  <si>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</si>
  <si>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</si>
  <si>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</si>
  <si>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</si>
  <si>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</si>
  <si>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</si>
  <si>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</si>
  <si>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</si>
  <si>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</si>
  <si>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</si>
  <si>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</si>
  <si>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</si>
  <si>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</si>
  <si>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</si>
  <si>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</si>
  <si>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</si>
  <si>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</si>
  <si>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</si>
  <si>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</si>
  <si>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</si>
  <si>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</si>
  <si>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</si>
  <si>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</si>
  <si>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</si>
  <si>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</si>
  <si>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</si>
  <si>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</si>
  <si>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</si>
  <si>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</si>
  <si>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</si>
  <si>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</si>
  <si>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</si>
  <si>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</si>
  <si>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</si>
  <si>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</si>
  <si>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</si>
  <si>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</si>
  <si>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</si>
  <si>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</si>
  <si>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</si>
  <si>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</si>
  <si>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</si>
  <si>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</si>
  <si>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</si>
  <si>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</si>
  <si>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</si>
  <si>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</si>
  <si>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</si>
  <si>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</si>
  <si>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</si>
  <si>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</si>
  <si>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</si>
  <si>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</si>
  <si>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</si>
  <si>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</si>
  <si>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</si>
  <si>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</si>
  <si>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</si>
  <si>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</si>
  <si>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</si>
  <si>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</si>
  <si>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</si>
  <si>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</si>
  <si>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</si>
  <si>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</si>
  <si>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</si>
  <si>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</si>
  <si>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FY25/26-Q3</t>
  </si>
  <si>
    <t>2025-10</t>
  </si>
  <si>
    <t>2025-11</t>
  </si>
  <si>
    <t>2025-12</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</si>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</sst>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 numFmtId="171"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7">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71" fontId="0" fillId="0" borderId="0" xfId="17" applyNumberFormat="1"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alignment horizontal="center"/>
    </dxf>
    <dxf>
      <numFmt numFmtId="167" formatCode="&quot;$&quot;#,##0"/>
    </dxf>
    <dxf>
      <alignment horizontal="center"/>
    </dxf>
    <dxf>
      <numFmt numFmtId="13" formatCode="0%"/>
    </dxf>
    <dxf>
      <alignment horizontal="center"/>
    </dxf>
    <dxf>
      <numFmt numFmtId="3" formatCode="#,##0"/>
    </dxf>
    <dxf>
      <numFmt numFmtId="167" formatCode="&quot;$&quot;#,##0"/>
    </dxf>
    <dxf>
      <numFmt numFmtId="168" formatCode="&quot;$&quot;#,##0.0"/>
    </dxf>
    <dxf>
      <alignment horizontal="center"/>
    </dxf>
    <dxf>
      <numFmt numFmtId="167" formatCode="&quot;$&quot;#,##0"/>
    </dxf>
    <dxf>
      <alignment horizontal="center"/>
    </dxf>
    <dxf>
      <alignment horizontal="center"/>
    </dxf>
    <dxf>
      <numFmt numFmtId="167" formatCode="&quot;$&quot;#,##0"/>
    </dxf>
    <dxf>
      <numFmt numFmtId="166" formatCode="_-* #,##0_-;\-* #,##0_-;_-* &quot;-&quot;??_-;_-@_-"/>
    </dxf>
    <dxf>
      <numFmt numFmtId="166" formatCode="_-* #,##0_-;\-* #,##0_-;_-* &quot;-&quot;??_-;_-@_-"/>
    </dxf>
    <dxf>
      <alignment horizontal="center"/>
    </dxf>
    <dxf>
      <numFmt numFmtId="13" formatCode="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Charts'!$G$6:$G$19</c:f>
              <c:numCache>
                <c:formatCode>"$"#,##0</c:formatCode>
                <c:ptCount val="13"/>
                <c:pt idx="0">
                  <c:v>269.8</c:v>
                </c:pt>
                <c:pt idx="1">
                  <c:v>328.6</c:v>
                </c:pt>
                <c:pt idx="2">
                  <c:v>280.3</c:v>
                </c:pt>
                <c:pt idx="3">
                  <c:v>296.10000000000002</c:v>
                </c:pt>
                <c:pt idx="4">
                  <c:v>313.3</c:v>
                </c:pt>
                <c:pt idx="5">
                  <c:v>338</c:v>
                </c:pt>
                <c:pt idx="6">
                  <c:v>306.8</c:v>
                </c:pt>
                <c:pt idx="7">
                  <c:v>311.10000000000002</c:v>
                </c:pt>
                <c:pt idx="8">
                  <c:v>334.8</c:v>
                </c:pt>
                <c:pt idx="9">
                  <c:v>329.4</c:v>
                </c:pt>
                <c:pt idx="10">
                  <c:v>368.1</c:v>
                </c:pt>
                <c:pt idx="11">
                  <c:v>406.2</c:v>
                </c:pt>
                <c:pt idx="12">
                  <c:v>425.4</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Charts'!$F$6:$F$19</c:f>
              <c:numCache>
                <c:formatCode>"$"#,##0</c:formatCode>
                <c:ptCount val="13"/>
                <c:pt idx="0">
                  <c:v>7818</c:v>
                </c:pt>
                <c:pt idx="1">
                  <c:v>7845</c:v>
                </c:pt>
                <c:pt idx="2">
                  <c:v>7128</c:v>
                </c:pt>
                <c:pt idx="3">
                  <c:v>7955</c:v>
                </c:pt>
                <c:pt idx="4">
                  <c:v>7796</c:v>
                </c:pt>
                <c:pt idx="5">
                  <c:v>8066</c:v>
                </c:pt>
                <c:pt idx="6">
                  <c:v>7259</c:v>
                </c:pt>
                <c:pt idx="7">
                  <c:v>7564</c:v>
                </c:pt>
                <c:pt idx="8">
                  <c:v>8139</c:v>
                </c:pt>
                <c:pt idx="9">
                  <c:v>8548</c:v>
                </c:pt>
                <c:pt idx="10">
                  <c:v>9249</c:v>
                </c:pt>
                <c:pt idx="11">
                  <c:v>9333</c:v>
                </c:pt>
                <c:pt idx="12">
                  <c:v>9501</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Charts'!$J$6:$J$19</c:f>
              <c:numCache>
                <c:formatCode>#,##0</c:formatCode>
                <c:ptCount val="13"/>
                <c:pt idx="0">
                  <c:v>1025</c:v>
                </c:pt>
                <c:pt idx="1">
                  <c:v>1106</c:v>
                </c:pt>
                <c:pt idx="2">
                  <c:v>1129</c:v>
                </c:pt>
                <c:pt idx="3">
                  <c:v>1061</c:v>
                </c:pt>
                <c:pt idx="4">
                  <c:v>1091</c:v>
                </c:pt>
                <c:pt idx="5">
                  <c:v>1068</c:v>
                </c:pt>
                <c:pt idx="6">
                  <c:v>1013</c:v>
                </c:pt>
                <c:pt idx="7">
                  <c:v>948</c:v>
                </c:pt>
                <c:pt idx="8">
                  <c:v>1016</c:v>
                </c:pt>
                <c:pt idx="9">
                  <c:v>1177</c:v>
                </c:pt>
                <c:pt idx="10">
                  <c:v>1287</c:v>
                </c:pt>
                <c:pt idx="11">
                  <c:v>1298</c:v>
                </c:pt>
                <c:pt idx="12">
                  <c:v>1276</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Charts'!$K$6:$K$19</c:f>
              <c:numCache>
                <c:formatCode>"$"#,##0</c:formatCode>
                <c:ptCount val="13"/>
                <c:pt idx="0">
                  <c:v>263</c:v>
                </c:pt>
                <c:pt idx="1">
                  <c:v>297</c:v>
                </c:pt>
                <c:pt idx="2">
                  <c:v>248</c:v>
                </c:pt>
                <c:pt idx="3">
                  <c:v>279</c:v>
                </c:pt>
                <c:pt idx="4">
                  <c:v>287</c:v>
                </c:pt>
                <c:pt idx="5">
                  <c:v>316</c:v>
                </c:pt>
                <c:pt idx="6">
                  <c:v>303</c:v>
                </c:pt>
                <c:pt idx="7">
                  <c:v>328</c:v>
                </c:pt>
                <c:pt idx="8">
                  <c:v>330</c:v>
                </c:pt>
                <c:pt idx="9">
                  <c:v>280</c:v>
                </c:pt>
                <c:pt idx="10">
                  <c:v>286</c:v>
                </c:pt>
                <c:pt idx="11">
                  <c:v>313</c:v>
                </c:pt>
                <c:pt idx="12">
                  <c:v>334</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Charts'!$R$7:$R$20</c:f>
              <c:numCache>
                <c:formatCode>"$"#,##0</c:formatCode>
                <c:ptCount val="13"/>
                <c:pt idx="0">
                  <c:v>6543</c:v>
                </c:pt>
                <c:pt idx="1">
                  <c:v>6517</c:v>
                </c:pt>
                <c:pt idx="2">
                  <c:v>6067</c:v>
                </c:pt>
                <c:pt idx="3">
                  <c:v>6621</c:v>
                </c:pt>
                <c:pt idx="4">
                  <c:v>6584</c:v>
                </c:pt>
                <c:pt idx="5">
                  <c:v>6950</c:v>
                </c:pt>
                <c:pt idx="6">
                  <c:v>6360</c:v>
                </c:pt>
                <c:pt idx="7">
                  <c:v>6738</c:v>
                </c:pt>
                <c:pt idx="8">
                  <c:v>7223</c:v>
                </c:pt>
                <c:pt idx="9">
                  <c:v>7343</c:v>
                </c:pt>
                <c:pt idx="10">
                  <c:v>7884</c:v>
                </c:pt>
                <c:pt idx="11">
                  <c:v>7950</c:v>
                </c:pt>
                <c:pt idx="12">
                  <c:v>8270</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Charts'!$S$7:$S$20</c:f>
              <c:numCache>
                <c:formatCode>"$"#,##0</c:formatCode>
                <c:ptCount val="13"/>
                <c:pt idx="0">
                  <c:v>1134</c:v>
                </c:pt>
                <c:pt idx="1">
                  <c:v>1183</c:v>
                </c:pt>
                <c:pt idx="2">
                  <c:v>931</c:v>
                </c:pt>
                <c:pt idx="3">
                  <c:v>1186</c:v>
                </c:pt>
                <c:pt idx="4">
                  <c:v>1067</c:v>
                </c:pt>
                <c:pt idx="5">
                  <c:v>972</c:v>
                </c:pt>
                <c:pt idx="6">
                  <c:v>768</c:v>
                </c:pt>
                <c:pt idx="7">
                  <c:v>688</c:v>
                </c:pt>
                <c:pt idx="8">
                  <c:v>765</c:v>
                </c:pt>
                <c:pt idx="9">
                  <c:v>1061</c:v>
                </c:pt>
                <c:pt idx="10">
                  <c:v>1234</c:v>
                </c:pt>
                <c:pt idx="11">
                  <c:v>1253</c:v>
                </c:pt>
                <c:pt idx="12">
                  <c:v>1089</c:v>
                </c:pt>
              </c:numCache>
            </c:numRef>
          </c:val>
          <c:smooth val="0"/>
          <c:extLst>
            <c:ext xmlns:c16="http://schemas.microsoft.com/office/drawing/2014/chart" uri="{C3380CC4-5D6E-409C-BE32-E72D297353CC}">
              <c16:uniqueId val="{00000003-4001-4991-8C0E-2E0226F8B51C}"/>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Charts'!$T$7:$T$20</c:f>
              <c:numCache>
                <c:formatCode>"$"#,##0</c:formatCode>
                <c:ptCount val="13"/>
                <c:pt idx="0">
                  <c:v>141</c:v>
                </c:pt>
                <c:pt idx="1">
                  <c:v>146</c:v>
                </c:pt>
                <c:pt idx="2">
                  <c:v>130</c:v>
                </c:pt>
                <c:pt idx="3">
                  <c:v>148</c:v>
                </c:pt>
                <c:pt idx="4">
                  <c:v>144</c:v>
                </c:pt>
                <c:pt idx="5">
                  <c:v>144</c:v>
                </c:pt>
                <c:pt idx="6">
                  <c:v>131</c:v>
                </c:pt>
                <c:pt idx="7">
                  <c:v>139</c:v>
                </c:pt>
                <c:pt idx="8">
                  <c:v>151</c:v>
                </c:pt>
                <c:pt idx="9">
                  <c:v>144</c:v>
                </c:pt>
                <c:pt idx="10">
                  <c:v>131</c:v>
                </c:pt>
                <c:pt idx="11">
                  <c:v>129</c:v>
                </c:pt>
                <c:pt idx="12">
                  <c:v>141</c:v>
                </c:pt>
              </c:numCache>
            </c:numRef>
          </c:val>
          <c:smooth val="0"/>
          <c:extLst>
            <c:ext xmlns:c16="http://schemas.microsoft.com/office/drawing/2014/chart" uri="{C3380CC4-5D6E-409C-BE32-E72D297353CC}">
              <c16:uniqueId val="{00000004-4001-4991-8C0E-2E0226F8B51C}"/>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Charts'!$X$7:$X$19</c:f>
              <c:numCache>
                <c:formatCode>0%</c:formatCode>
                <c:ptCount val="13"/>
                <c:pt idx="0">
                  <c:v>0.84</c:v>
                </c:pt>
                <c:pt idx="1">
                  <c:v>0.83</c:v>
                </c:pt>
                <c:pt idx="2">
                  <c:v>0.85</c:v>
                </c:pt>
                <c:pt idx="3">
                  <c:v>0.83</c:v>
                </c:pt>
                <c:pt idx="4">
                  <c:v>0.84</c:v>
                </c:pt>
                <c:pt idx="5">
                  <c:v>0.86</c:v>
                </c:pt>
                <c:pt idx="6">
                  <c:v>0.88</c:v>
                </c:pt>
                <c:pt idx="7">
                  <c:v>0.89</c:v>
                </c:pt>
                <c:pt idx="8">
                  <c:v>0.89</c:v>
                </c:pt>
                <c:pt idx="9">
                  <c:v>0.86</c:v>
                </c:pt>
                <c:pt idx="10">
                  <c:v>0.85</c:v>
                </c:pt>
                <c:pt idx="11">
                  <c:v>0.85</c:v>
                </c:pt>
                <c:pt idx="12">
                  <c:v>0.87</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Charts'!$Y$7:$Y$19</c:f>
              <c:numCache>
                <c:formatCode>0%</c:formatCode>
                <c:ptCount val="13"/>
                <c:pt idx="0">
                  <c:v>0.15</c:v>
                </c:pt>
                <c:pt idx="1">
                  <c:v>0.15</c:v>
                </c:pt>
                <c:pt idx="2">
                  <c:v>0.13</c:v>
                </c:pt>
                <c:pt idx="3">
                  <c:v>0.15</c:v>
                </c:pt>
                <c:pt idx="4">
                  <c:v>0.14000000000000001</c:v>
                </c:pt>
                <c:pt idx="5">
                  <c:v>0.12</c:v>
                </c:pt>
                <c:pt idx="6">
                  <c:v>0.11</c:v>
                </c:pt>
                <c:pt idx="7">
                  <c:v>0.09</c:v>
                </c:pt>
                <c:pt idx="8">
                  <c:v>0.09</c:v>
                </c:pt>
                <c:pt idx="9">
                  <c:v>0.12</c:v>
                </c:pt>
                <c:pt idx="10">
                  <c:v>0.13</c:v>
                </c:pt>
                <c:pt idx="11">
                  <c:v>0.13</c:v>
                </c:pt>
                <c:pt idx="12">
                  <c:v>0.11</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0.02</c:v>
                </c:pt>
                <c:pt idx="9">
                  <c:v>0.02</c:v>
                </c:pt>
                <c:pt idx="10">
                  <c:v>0.01</c:v>
                </c:pt>
                <c:pt idx="11">
                  <c:v>0.01</c:v>
                </c:pt>
                <c:pt idx="12">
                  <c:v>0.01</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Charts'!$AC$7:$AC$20</c:f>
              <c:numCache>
                <c:formatCode>"$"#,##0</c:formatCode>
                <c:ptCount val="13"/>
                <c:pt idx="0">
                  <c:v>224.6</c:v>
                </c:pt>
                <c:pt idx="1">
                  <c:v>231</c:v>
                </c:pt>
                <c:pt idx="2">
                  <c:v>214</c:v>
                </c:pt>
                <c:pt idx="3">
                  <c:v>241.7</c:v>
                </c:pt>
                <c:pt idx="4">
                  <c:v>242.8</c:v>
                </c:pt>
                <c:pt idx="5">
                  <c:v>259.8</c:v>
                </c:pt>
                <c:pt idx="6">
                  <c:v>243</c:v>
                </c:pt>
                <c:pt idx="7">
                  <c:v>252.4</c:v>
                </c:pt>
                <c:pt idx="8">
                  <c:v>267.8</c:v>
                </c:pt>
                <c:pt idx="9">
                  <c:v>277.8</c:v>
                </c:pt>
                <c:pt idx="10">
                  <c:v>304.2</c:v>
                </c:pt>
                <c:pt idx="11">
                  <c:v>298</c:v>
                </c:pt>
                <c:pt idx="12">
                  <c:v>320.5</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Charts'!$AD$7:$AD$20</c:f>
              <c:numCache>
                <c:formatCode>"$"#,##0</c:formatCode>
                <c:ptCount val="13"/>
                <c:pt idx="0">
                  <c:v>39.6</c:v>
                </c:pt>
                <c:pt idx="1">
                  <c:v>92</c:v>
                </c:pt>
                <c:pt idx="2">
                  <c:v>61.6</c:v>
                </c:pt>
                <c:pt idx="3">
                  <c:v>47.7</c:v>
                </c:pt>
                <c:pt idx="4">
                  <c:v>64.599999999999994</c:v>
                </c:pt>
                <c:pt idx="5">
                  <c:v>71.8</c:v>
                </c:pt>
                <c:pt idx="6">
                  <c:v>58.4</c:v>
                </c:pt>
                <c:pt idx="7">
                  <c:v>52.7</c:v>
                </c:pt>
                <c:pt idx="8">
                  <c:v>60.2</c:v>
                </c:pt>
                <c:pt idx="9">
                  <c:v>46.5</c:v>
                </c:pt>
                <c:pt idx="10">
                  <c:v>58.3</c:v>
                </c:pt>
                <c:pt idx="11">
                  <c:v>102</c:v>
                </c:pt>
                <c:pt idx="12">
                  <c:v>99.1</c:v>
                </c:pt>
              </c:numCache>
            </c:numRef>
          </c:val>
          <c:smooth val="0"/>
          <c:extLst>
            <c:ext xmlns:c16="http://schemas.microsoft.com/office/drawing/2014/chart" uri="{C3380CC4-5D6E-409C-BE32-E72D297353CC}">
              <c16:uniqueId val="{00000003-C8BE-42A6-8DA9-450115EFD8D3}"/>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Charts'!$AE$7:$AE$20</c:f>
              <c:numCache>
                <c:formatCode>"$"#,##0.0</c:formatCode>
                <c:ptCount val="13"/>
                <c:pt idx="0">
                  <c:v>5.6</c:v>
                </c:pt>
                <c:pt idx="1">
                  <c:v>5.6</c:v>
                </c:pt>
                <c:pt idx="2">
                  <c:v>4.8</c:v>
                </c:pt>
                <c:pt idx="3">
                  <c:v>6.7</c:v>
                </c:pt>
                <c:pt idx="4">
                  <c:v>5.9</c:v>
                </c:pt>
                <c:pt idx="5">
                  <c:v>6.3</c:v>
                </c:pt>
                <c:pt idx="6">
                  <c:v>5.4</c:v>
                </c:pt>
                <c:pt idx="7">
                  <c:v>5.9</c:v>
                </c:pt>
                <c:pt idx="8">
                  <c:v>6.8</c:v>
                </c:pt>
                <c:pt idx="9">
                  <c:v>5.0999999999999996</c:v>
                </c:pt>
                <c:pt idx="10">
                  <c:v>5.6</c:v>
                </c:pt>
                <c:pt idx="11">
                  <c:v>6.3</c:v>
                </c:pt>
                <c:pt idx="12">
                  <c:v>5.8</c:v>
                </c:pt>
              </c:numCache>
            </c:numRef>
          </c:val>
          <c:smooth val="0"/>
          <c:extLst>
            <c:ext xmlns:c16="http://schemas.microsoft.com/office/drawing/2014/chart" uri="{C3380CC4-5D6E-409C-BE32-E72D297353CC}">
              <c16:uniqueId val="{00000004-C8BE-42A6-8DA9-450115EFD8D3}"/>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December.xlsx](Hidden)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Charts'!$AI$7:$AI$19</c:f>
              <c:numCache>
                <c:formatCode>0%</c:formatCode>
                <c:ptCount val="13"/>
                <c:pt idx="0">
                  <c:v>0.83</c:v>
                </c:pt>
                <c:pt idx="1">
                  <c:v>0.7</c:v>
                </c:pt>
                <c:pt idx="2">
                  <c:v>0.76</c:v>
                </c:pt>
                <c:pt idx="3">
                  <c:v>0.82</c:v>
                </c:pt>
                <c:pt idx="4">
                  <c:v>0.77</c:v>
                </c:pt>
                <c:pt idx="5">
                  <c:v>0.77</c:v>
                </c:pt>
                <c:pt idx="6">
                  <c:v>0.79</c:v>
                </c:pt>
                <c:pt idx="7">
                  <c:v>0.81</c:v>
                </c:pt>
                <c:pt idx="8">
                  <c:v>0.8</c:v>
                </c:pt>
                <c:pt idx="9">
                  <c:v>0.84</c:v>
                </c:pt>
                <c:pt idx="10">
                  <c:v>0.83</c:v>
                </c:pt>
                <c:pt idx="11">
                  <c:v>0.73</c:v>
                </c:pt>
                <c:pt idx="12">
                  <c:v>0.75</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Charts'!$AJ$7:$AJ$19</c:f>
              <c:numCache>
                <c:formatCode>0%</c:formatCode>
                <c:ptCount val="13"/>
                <c:pt idx="0">
                  <c:v>0.15</c:v>
                </c:pt>
                <c:pt idx="1">
                  <c:v>0.28000000000000003</c:v>
                </c:pt>
                <c:pt idx="2">
                  <c:v>0.22</c:v>
                </c:pt>
                <c:pt idx="3">
                  <c:v>0.16</c:v>
                </c:pt>
                <c:pt idx="4">
                  <c:v>0.21</c:v>
                </c:pt>
                <c:pt idx="5">
                  <c:v>0.21</c:v>
                </c:pt>
                <c:pt idx="6">
                  <c:v>0.19</c:v>
                </c:pt>
                <c:pt idx="7">
                  <c:v>0.17</c:v>
                </c:pt>
                <c:pt idx="8">
                  <c:v>0.18</c:v>
                </c:pt>
                <c:pt idx="9">
                  <c:v>0.14000000000000001</c:v>
                </c:pt>
                <c:pt idx="10">
                  <c:v>0.16</c:v>
                </c:pt>
                <c:pt idx="11">
                  <c:v>0.25</c:v>
                </c:pt>
                <c:pt idx="12">
                  <c:v>0.23</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pt idx="12">
                  <c:v>2025-12</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0.01</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25082</xdr:colOff>
      <xdr:row>0</xdr:row>
      <xdr:rowOff>0</xdr:rowOff>
    </xdr:from>
    <xdr:to>
      <xdr:col>0</xdr:col>
      <xdr:colOff>1422083</xdr:colOff>
      <xdr:row>1</xdr:row>
      <xdr:rowOff>114097</xdr:rowOff>
    </xdr:to>
    <xdr:pic>
      <xdr:nvPicPr>
        <xdr:cNvPr id="2" name="Picture 2">
          <a:extLst>
            <a:ext uri="{FF2B5EF4-FFF2-40B4-BE49-F238E27FC236}">
              <a16:creationId xmlns:a16="http://schemas.microsoft.com/office/drawing/2014/main" id="{77C32965-32CC-093F-0FE1-0B9B4B749529}"/>
            </a:ext>
          </a:extLst>
        </xdr:cNvPr>
        <xdr:cNvPicPr>
          <a:picLocks noChangeAspect="1"/>
        </xdr:cNvPicPr>
      </xdr:nvPicPr>
      <xdr:blipFill>
        <a:blip xmlns:r="http://schemas.openxmlformats.org/officeDocument/2006/relationships" r:embed="rId1"/>
        <a:stretch>
          <a:fillRect/>
        </a:stretch>
      </xdr:blipFill>
      <xdr:spPr>
        <a:xfrm>
          <a:off x="25082" y="0"/>
          <a:ext cx="1397001"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1019403</xdr:colOff>
      <xdr:row>19</xdr:row>
      <xdr:rowOff>190500</xdr:rowOff>
    </xdr:from>
    <xdr:to>
      <xdr:col>13</xdr:col>
      <xdr:colOff>1083991</xdr:colOff>
      <xdr:row>38</xdr:row>
      <xdr:rowOff>68309</xdr:rowOff>
    </xdr:to>
    <xdr:graphicFrame macro="">
      <xdr:nvGraphicFramePr>
        <xdr:cNvPr id="8" name="Chart 1">
          <a:extLst>
            <a:ext uri="{FF2B5EF4-FFF2-40B4-BE49-F238E27FC236}">
              <a16:creationId xmlns:a16="http://schemas.microsoft.com/office/drawing/2014/main" id="{5342E40C-9905-499F-ADDE-0D5301426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mc:Choice xmlns:a14="http://schemas.microsoft.com/office/drawing/2010/main"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dr:sp macro="" textlink="">
          <xdr:nvSpPr>
            <xdr:cNvPr id="0" name=""/>
            <xdr:cNvSpPr>
              <a:spLocks noTextEdit="1"/>
            </xdr:cNvSpPr>
          </xdr:nvSpPr>
          <xdr:spPr>
            <a:xfrm>
              <a:off x="182880" y="527685"/>
              <a:ext cx="1659255" cy="10617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mc:Choice xmlns:a14="http://schemas.microsoft.com/office/drawing/2010/main"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dr:sp macro="" textlink="">
          <xdr:nvSpPr>
            <xdr:cNvPr id="0" name=""/>
            <xdr:cNvSpPr>
              <a:spLocks noTextEdit="1"/>
            </xdr:cNvSpPr>
          </xdr:nvSpPr>
          <xdr:spPr>
            <a:xfrm>
              <a:off x="179070" y="1751330"/>
              <a:ext cx="1593850" cy="369189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043.582954513891" createdVersion="8" refreshedVersion="8" minRefreshableVersion="3" recordCount="45" xr:uid="{64E4BA12-588C-4B5C-9F4C-3BA34947872D}">
  <cacheSource type="worksheet">
    <worksheetSource name="Data__Monthly_Stats"/>
  </cacheSource>
  <cacheFields count="10">
    <cacheField name="FiscalYearQuarter" numFmtId="0">
      <sharedItems/>
    </cacheField>
    <cacheField name="YearMonth" numFmtId="0">
      <sharedItems count="45">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haredItems>
    </cacheField>
    <cacheField name="CashWagers(M)" numFmtId="167">
      <sharedItems containsSemiMixedTypes="0" containsString="0" containsNumber="1" containsInteger="1" minValue="1079" maxValue="9501"/>
    </cacheField>
    <cacheField name="CashWagersMoM%" numFmtId="9">
      <sharedItems containsString="0" containsBlank="1" containsNumber="1" minValue="-0.1" maxValue="0.36"/>
    </cacheField>
    <cacheField name="NAGGR(M)" numFmtId="168">
      <sharedItems containsSemiMixedTypes="0" containsString="0" containsNumber="1" minValue="43.9" maxValue="425.4"/>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298"/>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4"/>
    </cacheField>
    <cacheField name="ARPPAMoM%" numFmtId="0">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043.582955092592" createdVersion="8" refreshedVersion="8" minRefreshableVersion="3" recordCount="135" xr:uid="{73F72450-F431-4B67-9A25-ED2E155FBDEB}">
  <cacheSource type="worksheet">
    <worksheetSource name="Data__Product_Monthly_Stats"/>
  </cacheSource>
  <cacheFields count="9">
    <cacheField name="FiscalYearQuarter" numFmtId="0">
      <sharedItems/>
    </cacheField>
    <cacheField name="YearMonth" numFmtId="0">
      <sharedItems count="45">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270"/>
    </cacheField>
    <cacheField name="CashWagersMoM%" numFmtId="0">
      <sharedItems containsString="0" containsBlank="1" containsNumber="1" minValue="-0.21"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0.5"/>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10"/>
    <n v="0.06"/>
    <n v="275"/>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8"/>
    <n v="-7.0000000000000007E-2"/>
    <n v="1025"/>
    <n v="0.01"/>
    <n v="263"/>
    <n v="-0.09"/>
  </r>
  <r>
    <s v="FY24/25-Q4"/>
    <x v="33"/>
    <n v="7845"/>
    <n v="0"/>
    <n v="328.6"/>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4"/>
    <n v="0.04"/>
    <n v="311.10000000000002"/>
    <n v="0.01"/>
    <n v="948"/>
    <n v="-0.06"/>
    <n v="328"/>
    <n v="0.08"/>
  </r>
  <r>
    <s v="FY25/26-Q2"/>
    <x v="40"/>
    <n v="8139"/>
    <n v="0.08"/>
    <n v="334.8"/>
    <n v="0.08"/>
    <n v="1016"/>
    <n v="7.0000000000000007E-2"/>
    <n v="330"/>
    <n v="0"/>
  </r>
  <r>
    <s v="FY25/26-Q2"/>
    <x v="41"/>
    <n v="8548"/>
    <n v="0.05"/>
    <n v="329.4"/>
    <n v="-0.02"/>
    <n v="1177"/>
    <n v="0.16"/>
    <n v="280"/>
    <n v="-0.15"/>
  </r>
  <r>
    <s v="FY25/26-Q3"/>
    <x v="42"/>
    <n v="9249"/>
    <n v="0.08"/>
    <n v="368.1"/>
    <n v="0.12"/>
    <n v="1287"/>
    <n v="0.09"/>
    <n v="286"/>
    <n v="0.02"/>
  </r>
  <r>
    <s v="FY25/26-Q3"/>
    <x v="43"/>
    <n v="9333"/>
    <n v="0.01"/>
    <n v="406.2"/>
    <n v="0.1"/>
    <n v="1298"/>
    <n v="0.01"/>
    <n v="313"/>
    <n v="0.09"/>
  </r>
  <r>
    <s v="FY25/26-Q3"/>
    <x v="44"/>
    <n v="9501"/>
    <n v="0.02"/>
    <n v="425.4"/>
    <n v="0.05"/>
    <n v="1276"/>
    <n v="-0.02"/>
    <n v="334"/>
    <n v="7.0000000000000007E-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8"/>
    <n v="-0.02"/>
    <n v="0.73"/>
  </r>
  <r>
    <s v="FY25/26-Q3"/>
    <x v="44"/>
    <x v="0"/>
    <n v="8270"/>
    <n v="0.04"/>
    <n v="0.87"/>
    <n v="320.5"/>
    <n v="0.08"/>
    <n v="0.75"/>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5"/>
    <n v="-0.23"/>
    <n v="0.14000000000000001"/>
  </r>
  <r>
    <s v="FY25/26-Q3"/>
    <x v="42"/>
    <x v="1"/>
    <n v="1234"/>
    <n v="0.16"/>
    <n v="0.13"/>
    <n v="58.3"/>
    <n v="0.25"/>
    <n v="0.16"/>
  </r>
  <r>
    <s v="FY25/26-Q3"/>
    <x v="43"/>
    <x v="1"/>
    <n v="1253"/>
    <n v="0.02"/>
    <n v="0.13"/>
    <n v="102"/>
    <n v="0.75"/>
    <n v="0.25"/>
  </r>
  <r>
    <s v="FY25/26-Q3"/>
    <x v="44"/>
    <x v="1"/>
    <n v="1089"/>
    <n v="-0.13"/>
    <n v="0.11"/>
    <n v="99.1"/>
    <n v="-0.03"/>
    <n v="0.23"/>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4"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10">
      <pivotArea outline="0" collapsedLevelsAreSubtotals="1" fieldPosition="0">
        <references count="1">
          <reference field="4294967294" count="1" selected="0">
            <x v="2"/>
          </reference>
        </references>
      </pivotArea>
    </format>
    <format dxfId="9">
      <pivotArea outline="0" collapsedLevelsAreSubtotals="1" fieldPosition="0">
        <references count="1">
          <reference field="4294967294" count="1" selected="0">
            <x v="4"/>
          </reference>
        </references>
      </pivotArea>
    </format>
    <format dxfId="8">
      <pivotArea outline="0" collapsedLevelsAreSubtotals="1" fieldPosition="0">
        <references count="1">
          <reference field="4294967294" count="1" selected="0">
            <x v="5"/>
          </reference>
        </references>
      </pivotArea>
    </format>
    <format dxfId="7">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 dxfId="5">
      <pivotArea dataOnly="0" labelOnly="1" outline="0" fieldPosition="0">
        <references count="1">
          <reference field="1" count="1">
            <x v="24"/>
          </reference>
        </references>
      </pivotArea>
    </format>
    <format dxfId="4">
      <pivotArea outline="0" collapsedLevelsAreSubtotals="1" fieldPosition="0">
        <references count="1">
          <reference field="4294967294" count="1" selected="0">
            <x v="3"/>
          </reference>
        </references>
      </pivotArea>
    </format>
    <format dxfId="3">
      <pivotArea field="2" type="button" dataOnly="0" labelOnly="1" outline="0" axis="axisRow" fieldPosition="0"/>
    </format>
    <format dxfId="2">
      <pivotArea dataOnly="0" labelOnly="1" outline="0" fieldPosition="0">
        <references count="1">
          <reference field="4294967294" count="6">
            <x v="0"/>
            <x v="1"/>
            <x v="2"/>
            <x v="3"/>
            <x v="4"/>
            <x v="5"/>
          </reference>
        </references>
      </pivotArea>
    </format>
    <format dxfId="1">
      <pivotArea outline="0" fieldPosition="0">
        <references count="2">
          <reference field="4294967294" count="1" selected="0">
            <x v="3"/>
          </reference>
          <reference field="2" count="0" selected="0"/>
        </references>
      </pivotArea>
    </format>
    <format dxfId="0">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2"/>
    </i>
    <i>
      <x v="33"/>
    </i>
    <i>
      <x v="34"/>
    </i>
    <i>
      <x v="35"/>
    </i>
    <i>
      <x v="36"/>
    </i>
    <i>
      <x v="37"/>
    </i>
    <i>
      <x v="38"/>
    </i>
    <i>
      <x v="39"/>
    </i>
    <i>
      <x v="40"/>
    </i>
    <i>
      <x v="41"/>
    </i>
    <i>
      <x v="42"/>
    </i>
    <i>
      <x v="43"/>
    </i>
    <i>
      <x v="44"/>
    </i>
    <i t="grand">
      <x/>
    </i>
  </rowItems>
  <colFields count="1">
    <field x="-2"/>
  </colFields>
  <colItems count="2">
    <i>
      <x/>
    </i>
    <i i="1">
      <x v="1"/>
    </i>
  </colItems>
  <dataFields count="2">
    <dataField name="Cash Wagers" fld="2" baseField="1" baseItem="13"/>
    <dataField name="NAGGR" fld="4" baseField="1" baseItem="13"/>
  </dataFields>
  <formats count="2">
    <format dxfId="12">
      <pivotArea outline="0" collapsedLevelsAreSubtotals="1" fieldPosition="0"/>
    </format>
    <format dxfId="11">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3"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2"/>
    </i>
    <i>
      <x v="33"/>
    </i>
    <i>
      <x v="34"/>
    </i>
    <i>
      <x v="35"/>
    </i>
    <i>
      <x v="36"/>
    </i>
    <i>
      <x v="37"/>
    </i>
    <i>
      <x v="38"/>
    </i>
    <i>
      <x v="39"/>
    </i>
    <i>
      <x v="40"/>
    </i>
    <i>
      <x v="41"/>
    </i>
    <i>
      <x v="42"/>
    </i>
    <i>
      <x v="43"/>
    </i>
    <i>
      <x v="44"/>
    </i>
  </rowItems>
  <colFields count="1">
    <field x="2"/>
  </colFields>
  <colItems count="3">
    <i>
      <x/>
    </i>
    <i>
      <x v="1"/>
    </i>
    <i>
      <x v="2"/>
    </i>
  </colItems>
  <dataFields count="1">
    <dataField name="NAGGR Market Share %" fld="8" baseField="0" baseItem="0"/>
  </dataFields>
  <formats count="2">
    <format dxfId="14">
      <pivotArea outline="0" collapsedLevelsAreSubtotals="1" fieldPosition="0"/>
    </format>
    <format dxfId="13">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2"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2"/>
    </i>
    <i>
      <x v="33"/>
    </i>
    <i>
      <x v="34"/>
    </i>
    <i>
      <x v="35"/>
    </i>
    <i>
      <x v="36"/>
    </i>
    <i>
      <x v="37"/>
    </i>
    <i>
      <x v="38"/>
    </i>
    <i>
      <x v="39"/>
    </i>
    <i>
      <x v="40"/>
    </i>
    <i>
      <x v="41"/>
    </i>
    <i>
      <x v="42"/>
    </i>
    <i>
      <x v="43"/>
    </i>
    <i>
      <x v="44"/>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17">
      <pivotArea outline="0" collapsedLevelsAreSubtotals="1" fieldPosition="0"/>
    </format>
    <format dxfId="16">
      <pivotArea outline="0" fieldPosition="0">
        <references count="1">
          <reference field="4294967294" count="1" selected="0">
            <x v="0"/>
          </reference>
        </references>
      </pivotArea>
    </format>
    <format dxfId="15">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2"/>
    </i>
    <i>
      <x v="33"/>
    </i>
    <i>
      <x v="34"/>
    </i>
    <i>
      <x v="35"/>
    </i>
    <i>
      <x v="36"/>
    </i>
    <i>
      <x v="37"/>
    </i>
    <i>
      <x v="38"/>
    </i>
    <i>
      <x v="39"/>
    </i>
    <i>
      <x v="40"/>
    </i>
    <i>
      <x v="41"/>
    </i>
    <i>
      <x v="42"/>
    </i>
    <i>
      <x v="43"/>
    </i>
    <i>
      <x v="44"/>
    </i>
    <i t="grand">
      <x/>
    </i>
  </rowItems>
  <colFields count="1">
    <field x="2"/>
  </colFields>
  <colItems count="4">
    <i>
      <x/>
    </i>
    <i>
      <x v="1"/>
    </i>
    <i>
      <x v="2"/>
    </i>
    <i t="grand">
      <x/>
    </i>
  </colItems>
  <dataFields count="1">
    <dataField name="NAGGR" fld="6" baseField="0" baseItem="0" numFmtId="167"/>
  </dataFields>
  <formats count="3">
    <format dxfId="20">
      <pivotArea outline="0" collapsedLevelsAreSubtotals="1" fieldPosition="0"/>
    </format>
    <format dxfId="19">
      <pivotArea dataOnly="0" labelOnly="1" outline="0" fieldPosition="0">
        <references count="1">
          <reference field="2" count="0"/>
        </references>
      </pivotArea>
    </format>
    <format dxfId="18">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2"/>
    </i>
    <i>
      <x v="33"/>
    </i>
    <i>
      <x v="34"/>
    </i>
    <i>
      <x v="35"/>
    </i>
    <i>
      <x v="36"/>
    </i>
    <i>
      <x v="37"/>
    </i>
    <i>
      <x v="38"/>
    </i>
    <i>
      <x v="39"/>
    </i>
    <i>
      <x v="40"/>
    </i>
    <i>
      <x v="41"/>
    </i>
    <i>
      <x v="42"/>
    </i>
    <i>
      <x v="43"/>
    </i>
    <i>
      <x v="44"/>
    </i>
    <i t="grand">
      <x/>
    </i>
  </rowItems>
  <colFields count="1">
    <field x="2"/>
  </colFields>
  <colItems count="4">
    <i>
      <x/>
    </i>
    <i>
      <x v="1"/>
    </i>
    <i>
      <x v="2"/>
    </i>
    <i t="grand">
      <x/>
    </i>
  </colItems>
  <dataFields count="1">
    <dataField name="Cash Wagers" fld="3" baseField="0" baseItem="0" numFmtId="166"/>
  </dataFields>
  <formats count="5">
    <format dxfId="25">
      <pivotArea outline="0" collapsedLevelsAreSubtotals="1" fieldPosition="0">
        <references count="1">
          <reference field="4294967294" count="1" selected="0">
            <x v="0"/>
          </reference>
        </references>
      </pivotArea>
    </format>
    <format dxfId="24">
      <pivotArea dataOnly="0" labelOnly="1" outline="0" fieldPosition="0">
        <references count="1">
          <reference field="4294967294" count="1">
            <x v="0"/>
          </reference>
        </references>
      </pivotArea>
    </format>
    <format dxfId="23">
      <pivotArea outline="0" collapsedLevelsAreSubtotals="1" fieldPosition="0">
        <references count="2">
          <reference field="4294967294" count="1" selected="0">
            <x v="0"/>
          </reference>
          <reference field="2" count="0" selected="0"/>
        </references>
      </pivotArea>
    </format>
    <format dxfId="22">
      <pivotArea dataOnly="0" labelOnly="1" outline="0" fieldPosition="0">
        <references count="1">
          <reference field="2" count="0"/>
        </references>
      </pivotArea>
    </format>
    <format dxfId="21">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3"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6">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x="32"/>
        <item x="33"/>
        <item x="34"/>
        <item x="35"/>
        <item x="36"/>
        <item x="37"/>
        <item x="38"/>
        <item x="39"/>
        <item x="40"/>
        <item x="41"/>
        <item x="42"/>
        <item x="43"/>
        <item x="44"/>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2"/>
    </i>
    <i>
      <x v="33"/>
    </i>
    <i>
      <x v="34"/>
    </i>
    <i>
      <x v="35"/>
    </i>
    <i>
      <x v="36"/>
    </i>
    <i>
      <x v="37"/>
    </i>
    <i>
      <x v="38"/>
    </i>
    <i>
      <x v="39"/>
    </i>
    <i>
      <x v="40"/>
    </i>
    <i>
      <x v="41"/>
    </i>
    <i>
      <x v="42"/>
    </i>
    <i>
      <x v="43"/>
    </i>
    <i>
      <x v="44"/>
    </i>
  </rowItems>
  <colFields count="1">
    <field x="2"/>
  </colFields>
  <colItems count="3">
    <i>
      <x/>
    </i>
    <i>
      <x v="1"/>
    </i>
    <i>
      <x v="2"/>
    </i>
  </colItems>
  <dataFields count="1">
    <dataField name="Cash Wagers Market Share %" fld="5" baseField="0" baseItem="0" numFmtId="9"/>
  </dataFields>
  <formats count="2">
    <format dxfId="27">
      <pivotArea outline="0" collapsedLevelsAreSubtotals="1" fieldPosition="0"/>
    </format>
    <format dxfId="26">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4"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36">
      <pivotArea outline="0" collapsedLevelsAreSubtotals="1" fieldPosition="0">
        <references count="1">
          <reference field="4294967294" count="1" selected="0">
            <x v="1"/>
          </reference>
        </references>
      </pivotArea>
    </format>
    <format dxfId="35">
      <pivotArea outline="0" collapsedLevelsAreSubtotals="1" fieldPosition="0">
        <references count="1">
          <reference field="4294967294" count="1" selected="0">
            <x v="3"/>
          </reference>
        </references>
      </pivotArea>
    </format>
    <format dxfId="34">
      <pivotArea outline="0" collapsedLevelsAreSubtotals="1" fieldPosition="0">
        <references count="1">
          <reference field="4294967294" count="1" selected="0">
            <x v="7"/>
          </reference>
        </references>
      </pivotArea>
    </format>
    <format dxfId="33">
      <pivotArea outline="0" collapsedLevelsAreSubtotals="1" fieldPosition="0">
        <references count="1">
          <reference field="4294967294" count="1" selected="0">
            <x v="6"/>
          </reference>
        </references>
      </pivotArea>
    </format>
    <format dxfId="32">
      <pivotArea outline="0" collapsedLevelsAreSubtotals="1" fieldPosition="0">
        <references count="1">
          <reference field="4294967294" count="1" selected="0">
            <x v="0"/>
          </reference>
        </references>
      </pivotArea>
    </format>
    <format dxfId="31">
      <pivotArea dataOnly="0" labelOnly="1" outline="0" fieldPosition="0">
        <references count="1">
          <reference field="1" count="1">
            <x v="24"/>
          </reference>
        </references>
      </pivotArea>
    </format>
    <format dxfId="30">
      <pivotArea outline="0" collapsedLevelsAreSubtotals="1" fieldPosition="0">
        <references count="1">
          <reference field="4294967294" count="1" selected="0">
            <x v="5"/>
          </reference>
        </references>
      </pivotArea>
    </format>
    <format dxfId="29">
      <pivotArea dataOnly="0" labelOnly="1" outline="0" fieldPosition="0">
        <references count="1">
          <reference field="4294967294" count="8">
            <x v="0"/>
            <x v="1"/>
            <x v="2"/>
            <x v="3"/>
            <x v="4"/>
            <x v="5"/>
            <x v="6"/>
            <x v="7"/>
          </reference>
        </references>
      </pivotArea>
    </format>
    <format dxfId="28">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5">
        <i x="0"/>
        <i x="1"/>
        <i x="2"/>
        <i x="3"/>
        <i x="4"/>
        <i x="5"/>
        <i x="6"/>
        <i x="7"/>
        <i x="8"/>
        <i x="9"/>
        <i x="10"/>
        <i x="11"/>
        <i x="12"/>
        <i x="13"/>
        <i x="14"/>
        <i x="15"/>
        <i x="16"/>
        <i x="17"/>
        <i x="18"/>
        <i x="19"/>
        <i x="20"/>
        <i x="21"/>
        <i x="22"/>
        <i x="23"/>
        <i x="24"/>
        <i x="25"/>
        <i x="26"/>
        <i x="27"/>
        <i x="28"/>
        <i x="29"/>
        <i x="30"/>
        <i x="31"/>
        <i x="32" s="1"/>
        <i x="33" s="1"/>
        <i x="34" s="1"/>
        <i x="35" s="1"/>
        <i x="36" s="1"/>
        <i x="37" s="1"/>
        <i x="38" s="1"/>
        <i x="39" s="1"/>
        <i x="40" s="1"/>
        <i x="41" s="1"/>
        <i x="42" s="1"/>
        <i x="43" s="1"/>
        <i x="44"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5">
        <i x="0"/>
        <i x="1"/>
        <i x="2"/>
        <i x="3"/>
        <i x="4"/>
        <i x="5"/>
        <i x="6"/>
        <i x="7"/>
        <i x="8"/>
        <i x="9"/>
        <i x="10"/>
        <i x="11"/>
        <i x="12"/>
        <i x="13"/>
        <i x="14"/>
        <i x="15"/>
        <i x="16"/>
        <i x="17"/>
        <i x="18"/>
        <i x="19"/>
        <i x="20"/>
        <i x="21"/>
        <i x="22"/>
        <i x="23"/>
        <i x="24"/>
        <i x="25"/>
        <i x="26"/>
        <i x="27"/>
        <i x="28"/>
        <i x="29"/>
        <i x="30"/>
        <i x="31"/>
        <i x="32" s="1"/>
        <i x="33" s="1"/>
        <i x="34" s="1"/>
        <i x="35" s="1"/>
        <i x="36" s="1"/>
        <i x="37" s="1"/>
        <i x="38" s="1"/>
        <i x="39" s="1"/>
        <i x="40" s="1"/>
        <i x="41" s="1"/>
        <i x="42" s="1"/>
        <i x="43" s="1"/>
        <i x="44"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startItem="1" rowHeight="288925"/>
  <slicer name="YearMonth 1" xr10:uid="{67825467-959F-4B0E-A335-DA8583CE9B70}" cache="Slicer_YearMonth1" caption="YearMonth" startItem="24"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6"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48" tableType="queryTable" totalsRowShown="0">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38" tableType="queryTable" totalsRowShown="0">
  <autoFilter ref="A3:I138" xr:uid="{AC9770CA-C570-4CD7-877C-446DEE982796}"/>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tableColumn id="6" xr3:uid="{68ED0D1D-8B78-4DCC-A9DD-4025585C4B0B}" uniqueName="6" name="CashWagersMarketShare%" queryTableFieldId="6" dataDxfId="40"/>
    <tableColumn id="7" xr3:uid="{BF74B0C6-8545-4192-9435-47B6FA860D36}" uniqueName="7" name="NAGGR(M)" queryTableFieldId="7" dataDxfId="39"/>
    <tableColumn id="8" xr3:uid="{6C79F50C-4E40-46DC-A38D-9599F16F9715}" uniqueName="8" name="NAGGRMoM%" queryTableFieldId="8" dataDxfId="38"/>
    <tableColumn id="9" xr3:uid="{99AD0579-923C-441B-9B76-37A17D5A4BFC}" uniqueName="9" name="NAGGRMarketShare%" queryTableFieldId="9" dataDxfId="3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election activeCell="D26" sqref="D26"/>
    </sheetView>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46050</v>
      </c>
      <c r="G3" s="26" t="s">
        <v>2</v>
      </c>
      <c r="H3" s="11">
        <v>44655</v>
      </c>
    </row>
    <row r="4" spans="1:11">
      <c r="A4" s="26" t="s">
        <v>3</v>
      </c>
      <c r="B4" s="11">
        <v>46043</v>
      </c>
      <c r="G4" s="26" t="s">
        <v>4</v>
      </c>
      <c r="H4" s="11">
        <v>46022</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9501</v>
      </c>
      <c r="C4" s="27" t="s">
        <v>45</v>
      </c>
      <c r="D4" s="5">
        <f>GETPIVOTDATA("Cash Wagers MoM %",'(Hidden) Tables for Charts'!$AM$7)</f>
        <v>0.02</v>
      </c>
    </row>
    <row r="5" spans="1:14">
      <c r="A5" s="3" t="s">
        <v>46</v>
      </c>
      <c r="B5" s="61">
        <f>GETPIVOTDATA("NAGGR (M)",'(Hidden) Tables for Charts'!$AM$7)</f>
        <v>425.4</v>
      </c>
      <c r="C5" s="28" t="s">
        <v>45</v>
      </c>
      <c r="D5" s="1">
        <f>GETPIVOTDATA("NAGGR MoM %",'(Hidden) Tables for Charts'!$AM$7)</f>
        <v>0.05</v>
      </c>
    </row>
    <row r="6" spans="1:14">
      <c r="A6" t="s">
        <v>47</v>
      </c>
      <c r="B6" s="39">
        <f>GETPIVOTDATA("Active Player Accounts (K)",'(Hidden) Tables for Charts'!$AM$7)</f>
        <v>1276</v>
      </c>
      <c r="C6" s="28" t="s">
        <v>48</v>
      </c>
      <c r="D6" s="1">
        <f>GETPIVOTDATA("Active Player Accounts MoM %",'(Hidden) Tables for Charts'!$AM$7)</f>
        <v>-0.02</v>
      </c>
    </row>
    <row r="7" spans="1:14">
      <c r="A7" t="s">
        <v>49</v>
      </c>
      <c r="B7" s="39">
        <f>GETPIVOTDATA("ARPPA ($)",'(Hidden) Tables for Charts'!$AM$7)</f>
        <v>334</v>
      </c>
      <c r="C7" s="28" t="s">
        <v>50</v>
      </c>
      <c r="D7" s="1">
        <f>GETPIVOTDATA("ARPPA MoM %",'(Hidden) Tables for Charts'!$AM$7)</f>
        <v>7.0000000000000007E-2</v>
      </c>
    </row>
    <row r="9" spans="1:14" ht="15" thickBot="1">
      <c r="A9" s="6" t="s">
        <v>51</v>
      </c>
      <c r="B9" s="7" t="s">
        <v>41</v>
      </c>
      <c r="C9" s="7" t="s">
        <v>42</v>
      </c>
      <c r="D9" s="7" t="s">
        <v>43</v>
      </c>
      <c r="E9" s="40" t="s">
        <v>52</v>
      </c>
    </row>
    <row r="10" spans="1:14">
      <c r="A10" t="s">
        <v>53</v>
      </c>
      <c r="B10" s="42">
        <f>GETPIVOTDATA("Cash Wagers (M)",'(Hidden) Tables for Charts'!$AM$14,"Product Category","CASINO")</f>
        <v>8270</v>
      </c>
      <c r="C10" s="27" t="s">
        <v>45</v>
      </c>
      <c r="D10" s="5">
        <f>GETPIVOTDATA("Cash Wagers MoM %",'(Hidden) Tables for Charts'!$AM$14,"Product Category","CASINO")</f>
        <v>0.04</v>
      </c>
      <c r="E10" s="1">
        <f>GETPIVOTDATA("Cash Wagers Market Share %",'(Hidden) Tables for Charts'!$AM$14,"Product Category","CASINO")</f>
        <v>0.87</v>
      </c>
    </row>
    <row r="11" spans="1:14">
      <c r="A11" t="s">
        <v>54</v>
      </c>
      <c r="B11" s="39">
        <f>GETPIVOTDATA("Cash Wagers (M)",'(Hidden) Tables for Charts'!$AM$14,"Product Category","BETTING")</f>
        <v>1089</v>
      </c>
      <c r="C11" s="27" t="s">
        <v>45</v>
      </c>
      <c r="D11" s="1">
        <f>GETPIVOTDATA("Cash Wagers MoM %",'(Hidden) Tables for Charts'!$AM$14,"Product Category","BETTING")</f>
        <v>-0.13</v>
      </c>
      <c r="E11" s="1">
        <f>GETPIVOTDATA("Cash Wagers Market Share %",'(Hidden) Tables for Charts'!$AM$14,"Product Category","BETTING")</f>
        <v>0.11</v>
      </c>
    </row>
    <row r="12" spans="1:14">
      <c r="A12" t="s">
        <v>55</v>
      </c>
      <c r="B12" s="39">
        <f>GETPIVOTDATA("Cash Wagers (M)",'(Hidden) Tables for Charts'!$AM$14,"Product Category","P2P POKER")</f>
        <v>141</v>
      </c>
      <c r="C12" s="27" t="s">
        <v>45</v>
      </c>
      <c r="D12" s="1">
        <f>GETPIVOTDATA("Cash Wagers MoM %",'(Hidden) Tables for Charts'!$AM$14,"Product Category","P2P POKER")</f>
        <v>0.09</v>
      </c>
      <c r="E12" s="1">
        <f>GETPIVOTDATA("Cash Wagers Market Share %",'(Hidden) Tables for Charts'!$AM$14,"Product Category","P2P POKER")</f>
        <v>0.01</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320.5</v>
      </c>
      <c r="C15" s="27" t="s">
        <v>45</v>
      </c>
      <c r="D15" s="5">
        <f>GETPIVOTDATA("NAGGR MoM %",'(Hidden) Tables for Charts'!$AM$14,"Product Category","CASINO")</f>
        <v>0.08</v>
      </c>
      <c r="E15" s="1">
        <f>GETPIVOTDATA("NAGGR Market Share %",'(Hidden) Tables for Charts'!$AM$14,"Product Category","CASINO")</f>
        <v>0.75</v>
      </c>
    </row>
    <row r="16" spans="1:14">
      <c r="A16" t="s">
        <v>54</v>
      </c>
      <c r="B16" s="61">
        <f>GETPIVOTDATA("NAGGR (M)",'(Hidden) Tables for Charts'!$AM$14,"Product Category","BETTING")</f>
        <v>99.1</v>
      </c>
      <c r="C16" s="27" t="s">
        <v>45</v>
      </c>
      <c r="D16" s="1">
        <f>GETPIVOTDATA("NAGGR MoM %",'(Hidden) Tables for Charts'!$AM$14,"Product Category","BETTING")</f>
        <v>-0.03</v>
      </c>
      <c r="E16" s="1">
        <f>GETPIVOTDATA("NAGGR Market Share %",'(Hidden) Tables for Charts'!$AM$14,"Product Category","BETTING")</f>
        <v>0.23</v>
      </c>
    </row>
    <row r="17" spans="1:14">
      <c r="A17" t="s">
        <v>55</v>
      </c>
      <c r="B17" s="61">
        <f>GETPIVOTDATA("NAGGR (M)",'(Hidden) Tables for Charts'!$AM$14,"Product Category","P2P POKER")</f>
        <v>5.8</v>
      </c>
      <c r="C17" s="27" t="s">
        <v>45</v>
      </c>
      <c r="D17" s="1">
        <f>GETPIVOTDATA("NAGGR MoM %",'(Hidden) Tables for Charts'!$AM$14,"Product Category","P2P POKER")</f>
        <v>-7.0000000000000007E-2</v>
      </c>
      <c r="E17" s="1">
        <f>GETPIVOTDATA("NAGGR Market Share %",'(Hidden) Tables for Charts'!$AM$14,"Product Category","P2P POKER")</f>
        <v>0.01</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election activeCell="V15" sqref="V15"/>
    </sheetView>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3"/>
  <sheetViews>
    <sheetView workbookViewId="0">
      <selection activeCell="E36" sqref="E36"/>
    </sheetView>
  </sheetViews>
  <sheetFormatPr baseColWidth="10" defaultColWidth="8.83203125" defaultRowHeight="14"/>
  <cols>
    <col min="1" max="1" width="15.1640625" bestFit="1" customWidth="1"/>
    <col min="2" max="2" width="9.6640625" bestFit="1" customWidth="1"/>
    <col min="3" max="3" width="13.33203125" style="37" bestFit="1" customWidth="1"/>
    <col min="4" max="4" width="16.5" style="2" bestFit="1" customWidth="1"/>
    <col min="5" max="5" width="9.6640625" style="60" bestFit="1" customWidth="1"/>
    <col min="6" max="6" width="12.83203125" style="2" bestFit="1" customWidth="1"/>
    <col min="7" max="7" width="20.5" style="28" bestFit="1" customWidth="1"/>
    <col min="8" max="8" width="24.1640625" style="2" bestFit="1" customWidth="1"/>
    <col min="9" max="9" width="8.5" style="2" bestFit="1" customWidth="1"/>
    <col min="10" max="10" width="12.33203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c r="A4" s="55" t="s">
        <v>70</v>
      </c>
      <c r="B4" t="s">
        <v>71</v>
      </c>
      <c r="C4" s="37">
        <v>1079</v>
      </c>
      <c r="E4" s="62">
        <v>43.9</v>
      </c>
      <c r="G4" s="58">
        <v>277</v>
      </c>
      <c r="I4" s="17">
        <v>158</v>
      </c>
      <c r="K4"/>
      <c r="L4"/>
      <c r="M4"/>
      <c r="N4"/>
      <c r="O4"/>
      <c r="P4"/>
      <c r="Q4"/>
      <c r="S4"/>
    </row>
    <row r="5" spans="1:23">
      <c r="A5" s="55" t="s">
        <v>70</v>
      </c>
      <c r="B5" t="s">
        <v>72</v>
      </c>
      <c r="C5" s="37">
        <v>1471</v>
      </c>
      <c r="D5" s="2">
        <v>0.36</v>
      </c>
      <c r="E5" s="62">
        <v>57.5</v>
      </c>
      <c r="F5" s="2">
        <v>0.31</v>
      </c>
      <c r="G5" s="58">
        <v>310</v>
      </c>
      <c r="H5" s="2">
        <v>0.12</v>
      </c>
      <c r="I5" s="17">
        <v>185</v>
      </c>
      <c r="J5" s="2">
        <v>0.17</v>
      </c>
      <c r="K5"/>
      <c r="L5"/>
      <c r="M5"/>
      <c r="N5"/>
      <c r="O5"/>
      <c r="P5"/>
      <c r="Q5"/>
      <c r="S5"/>
    </row>
    <row r="6" spans="1:23">
      <c r="A6" s="55" t="s">
        <v>70</v>
      </c>
      <c r="B6" t="s">
        <v>73</v>
      </c>
      <c r="C6" s="37">
        <v>1525</v>
      </c>
      <c r="D6" s="2">
        <v>0.04</v>
      </c>
      <c r="E6" s="62">
        <v>60.9</v>
      </c>
      <c r="F6" s="2">
        <v>0.06</v>
      </c>
      <c r="G6" s="58">
        <v>299</v>
      </c>
      <c r="H6" s="2">
        <v>-0.04</v>
      </c>
      <c r="I6" s="17">
        <v>203</v>
      </c>
      <c r="J6" s="2">
        <v>0.1</v>
      </c>
      <c r="K6"/>
      <c r="L6"/>
      <c r="M6"/>
      <c r="N6"/>
      <c r="O6"/>
      <c r="P6"/>
      <c r="Q6"/>
      <c r="S6"/>
    </row>
    <row r="7" spans="1:23">
      <c r="A7" s="55" t="s">
        <v>74</v>
      </c>
      <c r="B7" t="s">
        <v>75</v>
      </c>
      <c r="C7" s="37">
        <v>1685</v>
      </c>
      <c r="D7" s="2">
        <v>0.11</v>
      </c>
      <c r="E7" s="62">
        <v>67.5</v>
      </c>
      <c r="F7" s="2">
        <v>0.11</v>
      </c>
      <c r="G7" s="58">
        <v>274</v>
      </c>
      <c r="H7" s="2">
        <v>-0.09</v>
      </c>
      <c r="I7" s="17">
        <v>247</v>
      </c>
      <c r="J7" s="2">
        <v>0.21</v>
      </c>
      <c r="K7"/>
      <c r="L7"/>
      <c r="M7"/>
      <c r="N7"/>
      <c r="O7"/>
      <c r="P7"/>
      <c r="Q7"/>
      <c r="S7"/>
    </row>
    <row r="8" spans="1:23">
      <c r="A8" s="55" t="s">
        <v>74</v>
      </c>
      <c r="B8" t="s">
        <v>76</v>
      </c>
      <c r="C8" s="37">
        <v>1984</v>
      </c>
      <c r="D8" s="2">
        <v>0.18</v>
      </c>
      <c r="E8" s="62">
        <v>88.1</v>
      </c>
      <c r="F8" s="2">
        <v>0.31</v>
      </c>
      <c r="G8" s="58">
        <v>331</v>
      </c>
      <c r="H8" s="2">
        <v>0.21</v>
      </c>
      <c r="I8" s="17">
        <v>266</v>
      </c>
      <c r="J8" s="2">
        <v>0.08</v>
      </c>
      <c r="K8"/>
      <c r="L8"/>
      <c r="M8"/>
      <c r="N8"/>
      <c r="O8"/>
      <c r="P8"/>
      <c r="Q8"/>
      <c r="S8"/>
    </row>
    <row r="9" spans="1:23">
      <c r="A9" s="55" t="s">
        <v>74</v>
      </c>
      <c r="B9" t="s">
        <v>77</v>
      </c>
      <c r="C9" s="37">
        <v>2413</v>
      </c>
      <c r="D9" s="2">
        <v>0.22</v>
      </c>
      <c r="E9" s="62">
        <v>108.2</v>
      </c>
      <c r="F9" s="2">
        <v>0.23</v>
      </c>
      <c r="G9" s="58">
        <v>475</v>
      </c>
      <c r="H9" s="2">
        <v>0.44</v>
      </c>
      <c r="I9" s="17">
        <v>228</v>
      </c>
      <c r="J9" s="2">
        <v>-0.15</v>
      </c>
      <c r="K9"/>
      <c r="L9"/>
      <c r="M9"/>
      <c r="N9"/>
      <c r="O9"/>
      <c r="P9"/>
      <c r="Q9"/>
      <c r="S9"/>
    </row>
    <row r="10" spans="1:23">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c r="A11" s="55" t="s">
        <v>78</v>
      </c>
      <c r="B11" t="s">
        <v>80</v>
      </c>
      <c r="C11" s="37">
        <v>3948</v>
      </c>
      <c r="D11" s="2">
        <v>0.26</v>
      </c>
      <c r="E11" s="62">
        <v>171</v>
      </c>
      <c r="F11" s="2">
        <v>0.33</v>
      </c>
      <c r="G11" s="58">
        <v>594</v>
      </c>
      <c r="H11" s="2">
        <v>0.13</v>
      </c>
      <c r="I11" s="17">
        <v>288</v>
      </c>
      <c r="J11" s="2">
        <v>0.18</v>
      </c>
      <c r="K11"/>
      <c r="L11"/>
      <c r="M11"/>
      <c r="N11"/>
      <c r="O11"/>
      <c r="P11"/>
      <c r="Q11"/>
      <c r="S11"/>
    </row>
    <row r="12" spans="1:23">
      <c r="A12" s="55" t="s">
        <v>78</v>
      </c>
      <c r="B12" t="s">
        <v>81</v>
      </c>
      <c r="C12" s="37">
        <v>4456</v>
      </c>
      <c r="D12" s="2">
        <v>0.13</v>
      </c>
      <c r="E12" s="62">
        <v>163.5</v>
      </c>
      <c r="F12" s="2">
        <v>-0.04</v>
      </c>
      <c r="G12" s="58">
        <v>624</v>
      </c>
      <c r="H12" s="2">
        <v>0.05</v>
      </c>
      <c r="I12" s="17">
        <v>262</v>
      </c>
      <c r="J12" s="2">
        <v>-0.09</v>
      </c>
      <c r="K12"/>
      <c r="L12"/>
      <c r="M12"/>
      <c r="N12"/>
      <c r="O12"/>
      <c r="P12"/>
      <c r="Q12"/>
      <c r="S12"/>
    </row>
    <row r="13" spans="1:23">
      <c r="A13" s="55" t="s">
        <v>82</v>
      </c>
      <c r="B13" t="s">
        <v>83</v>
      </c>
      <c r="C13" s="37">
        <v>4616</v>
      </c>
      <c r="D13" s="2">
        <v>0.04</v>
      </c>
      <c r="E13" s="62">
        <v>179.8</v>
      </c>
      <c r="F13" s="2">
        <v>0.1</v>
      </c>
      <c r="G13" s="58">
        <v>655</v>
      </c>
      <c r="H13" s="2">
        <v>0.05</v>
      </c>
      <c r="I13" s="17">
        <v>274</v>
      </c>
      <c r="J13" s="2">
        <v>0.05</v>
      </c>
      <c r="K13"/>
      <c r="L13"/>
      <c r="M13"/>
      <c r="N13"/>
      <c r="O13"/>
      <c r="P13"/>
      <c r="Q13"/>
      <c r="S13"/>
    </row>
    <row r="14" spans="1:23">
      <c r="A14" s="55" t="s">
        <v>82</v>
      </c>
      <c r="B14" t="s">
        <v>84</v>
      </c>
      <c r="C14" s="37">
        <v>4336</v>
      </c>
      <c r="D14" s="2">
        <v>-0.06</v>
      </c>
      <c r="E14" s="62">
        <v>152.69999999999999</v>
      </c>
      <c r="F14" s="2">
        <v>-0.15</v>
      </c>
      <c r="G14" s="58">
        <v>677</v>
      </c>
      <c r="H14" s="2">
        <v>0.03</v>
      </c>
      <c r="I14" s="17">
        <v>225</v>
      </c>
      <c r="J14" s="2">
        <v>-0.18</v>
      </c>
      <c r="K14"/>
      <c r="L14"/>
      <c r="M14"/>
      <c r="N14"/>
      <c r="O14"/>
      <c r="P14"/>
      <c r="Q14"/>
      <c r="S14"/>
    </row>
    <row r="15" spans="1:23">
      <c r="A15" s="55" t="s">
        <v>82</v>
      </c>
      <c r="B15" t="s">
        <v>85</v>
      </c>
      <c r="C15" s="37">
        <v>4900</v>
      </c>
      <c r="D15" s="2">
        <v>0.13</v>
      </c>
      <c r="E15" s="62">
        <v>191.8</v>
      </c>
      <c r="F15" s="2">
        <v>0.26</v>
      </c>
      <c r="G15" s="58">
        <v>647</v>
      </c>
      <c r="H15" s="2">
        <v>-0.04</v>
      </c>
      <c r="I15" s="17">
        <v>297</v>
      </c>
      <c r="J15" s="2">
        <v>0.32</v>
      </c>
      <c r="K15"/>
      <c r="L15"/>
      <c r="M15"/>
      <c r="N15"/>
      <c r="O15"/>
      <c r="P15"/>
      <c r="Q15"/>
      <c r="S15"/>
    </row>
    <row r="16" spans="1:23">
      <c r="A16" s="55" t="s">
        <v>86</v>
      </c>
      <c r="B16" t="s">
        <v>87</v>
      </c>
      <c r="C16" s="37">
        <v>4840</v>
      </c>
      <c r="D16" s="2">
        <v>-0.01</v>
      </c>
      <c r="E16" s="62">
        <v>189.4</v>
      </c>
      <c r="F16" s="2">
        <v>-0.01</v>
      </c>
      <c r="G16" s="58">
        <v>677</v>
      </c>
      <c r="H16" s="2">
        <v>0.05</v>
      </c>
      <c r="I16" s="17">
        <v>280</v>
      </c>
      <c r="J16" s="2">
        <v>-0.06</v>
      </c>
      <c r="K16"/>
      <c r="L16"/>
      <c r="M16"/>
      <c r="N16"/>
      <c r="O16"/>
      <c r="P16"/>
      <c r="Q16"/>
      <c r="S16"/>
    </row>
    <row r="17" spans="1:19">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c r="A19" s="55" t="s">
        <v>90</v>
      </c>
      <c r="B19" t="s">
        <v>91</v>
      </c>
      <c r="C19" s="37">
        <v>4541</v>
      </c>
      <c r="D19" s="2">
        <v>0.02</v>
      </c>
      <c r="E19" s="62">
        <v>170.3</v>
      </c>
      <c r="F19" s="2">
        <v>0.06</v>
      </c>
      <c r="G19" s="58">
        <v>532</v>
      </c>
      <c r="H19" s="2">
        <v>-0.05</v>
      </c>
      <c r="I19" s="17">
        <v>320</v>
      </c>
      <c r="J19" s="2">
        <v>0.11</v>
      </c>
      <c r="K19"/>
      <c r="L19"/>
      <c r="M19"/>
      <c r="N19"/>
      <c r="O19"/>
      <c r="P19"/>
      <c r="Q19"/>
      <c r="S19"/>
    </row>
    <row r="20" spans="1:19">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c r="A22" s="55" t="s">
        <v>94</v>
      </c>
      <c r="B22" t="s">
        <v>95</v>
      </c>
      <c r="C22" s="37">
        <v>5549</v>
      </c>
      <c r="D22" s="2">
        <v>0.1</v>
      </c>
      <c r="E22" s="62">
        <v>220.2</v>
      </c>
      <c r="F22" s="2">
        <v>0.11</v>
      </c>
      <c r="G22" s="58">
        <v>778</v>
      </c>
      <c r="H22" s="2">
        <v>0.11</v>
      </c>
      <c r="I22" s="17">
        <v>283</v>
      </c>
      <c r="J22" s="2">
        <v>0</v>
      </c>
      <c r="K22"/>
      <c r="L22"/>
      <c r="M22"/>
      <c r="N22"/>
      <c r="O22"/>
      <c r="P22"/>
      <c r="Q22"/>
      <c r="S22"/>
    </row>
    <row r="23" spans="1:19">
      <c r="A23" s="55" t="s">
        <v>94</v>
      </c>
      <c r="B23" t="s">
        <v>96</v>
      </c>
      <c r="C23" s="37">
        <v>5609</v>
      </c>
      <c r="D23" s="2">
        <v>0.01</v>
      </c>
      <c r="E23" s="62">
        <v>211.9</v>
      </c>
      <c r="F23" s="2">
        <v>-0.04</v>
      </c>
      <c r="G23" s="58">
        <v>779</v>
      </c>
      <c r="H23" s="2">
        <v>0</v>
      </c>
      <c r="I23" s="17">
        <v>272</v>
      </c>
      <c r="J23" s="2">
        <v>-0.04</v>
      </c>
      <c r="K23"/>
      <c r="L23"/>
      <c r="M23"/>
      <c r="N23"/>
      <c r="O23"/>
      <c r="P23"/>
      <c r="Q23"/>
      <c r="S23"/>
    </row>
    <row r="24" spans="1:19">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c r="A26" s="55" t="s">
        <v>98</v>
      </c>
      <c r="B26" t="s">
        <v>100</v>
      </c>
      <c r="C26" s="37">
        <v>5614</v>
      </c>
      <c r="D26" s="2">
        <v>-0.06</v>
      </c>
      <c r="E26" s="62">
        <v>211.4</v>
      </c>
      <c r="F26" s="2">
        <v>-0.12</v>
      </c>
      <c r="G26" s="58">
        <v>912</v>
      </c>
      <c r="H26" s="2">
        <v>0.04</v>
      </c>
      <c r="I26" s="17">
        <v>232</v>
      </c>
      <c r="J26" s="2">
        <v>-0.16</v>
      </c>
      <c r="K26"/>
      <c r="L26"/>
      <c r="M26"/>
      <c r="N26"/>
      <c r="O26"/>
      <c r="P26"/>
      <c r="Q26"/>
      <c r="S26"/>
    </row>
    <row r="27" spans="1:19">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c r="A28" s="55" t="s">
        <v>102</v>
      </c>
      <c r="B28" t="s">
        <v>103</v>
      </c>
      <c r="C28" s="37">
        <v>6166</v>
      </c>
      <c r="D28" s="2">
        <v>-0.01</v>
      </c>
      <c r="E28" s="62">
        <v>250.1</v>
      </c>
      <c r="F28" s="2">
        <v>0.04</v>
      </c>
      <c r="G28" s="58">
        <v>910</v>
      </c>
      <c r="H28" s="2">
        <v>0.06</v>
      </c>
      <c r="I28" s="17">
        <v>275</v>
      </c>
      <c r="J28" s="2">
        <v>-0.02</v>
      </c>
      <c r="K28"/>
      <c r="L28"/>
      <c r="M28"/>
      <c r="N28"/>
      <c r="O28"/>
      <c r="P28"/>
      <c r="Q28"/>
      <c r="S28"/>
    </row>
    <row r="29" spans="1:19">
      <c r="A29" s="55" t="s">
        <v>102</v>
      </c>
      <c r="B29" t="s">
        <v>104</v>
      </c>
      <c r="C29" s="37">
        <v>6258</v>
      </c>
      <c r="D29" s="2">
        <v>0.01</v>
      </c>
      <c r="E29" s="62">
        <v>240.6</v>
      </c>
      <c r="F29" s="2">
        <v>-0.04</v>
      </c>
      <c r="G29" s="58">
        <v>816</v>
      </c>
      <c r="H29" s="2">
        <v>-0.1</v>
      </c>
      <c r="I29" s="17">
        <v>295</v>
      </c>
      <c r="J29" s="2">
        <v>7.0000000000000007E-2</v>
      </c>
    </row>
    <row r="30" spans="1:19">
      <c r="A30" s="55" t="s">
        <v>102</v>
      </c>
      <c r="B30" t="s">
        <v>105</v>
      </c>
      <c r="C30" s="37">
        <v>5978</v>
      </c>
      <c r="D30" s="2">
        <v>-0.04</v>
      </c>
      <c r="E30" s="62">
        <v>239.6</v>
      </c>
      <c r="F30" s="2">
        <v>0</v>
      </c>
      <c r="G30" s="58">
        <v>838</v>
      </c>
      <c r="H30" s="2">
        <v>0.03</v>
      </c>
      <c r="I30" s="17">
        <v>286</v>
      </c>
      <c r="J30" s="2">
        <v>-0.03</v>
      </c>
    </row>
    <row r="31" spans="1:19">
      <c r="A31" s="55" t="s">
        <v>106</v>
      </c>
      <c r="B31" t="s">
        <v>107</v>
      </c>
      <c r="C31" s="37">
        <v>6098</v>
      </c>
      <c r="D31" s="2">
        <v>0.02</v>
      </c>
      <c r="E31" s="62">
        <v>242.4</v>
      </c>
      <c r="F31" s="2">
        <v>0.01</v>
      </c>
      <c r="G31" s="58">
        <v>823</v>
      </c>
      <c r="H31" s="2">
        <v>-0.02</v>
      </c>
      <c r="I31" s="17">
        <v>294</v>
      </c>
      <c r="J31" s="2">
        <v>0.03</v>
      </c>
    </row>
    <row r="32" spans="1:19">
      <c r="A32" s="55" t="s">
        <v>106</v>
      </c>
      <c r="B32" t="s">
        <v>108</v>
      </c>
      <c r="C32" s="37">
        <v>6045</v>
      </c>
      <c r="D32" s="2">
        <v>-0.01</v>
      </c>
      <c r="E32" s="62">
        <v>238.3</v>
      </c>
      <c r="F32" s="2">
        <v>-0.02</v>
      </c>
      <c r="G32" s="58">
        <v>718</v>
      </c>
      <c r="H32" s="2">
        <v>-0.13</v>
      </c>
      <c r="I32" s="17">
        <v>332</v>
      </c>
      <c r="J32" s="2">
        <v>0.13</v>
      </c>
    </row>
    <row r="33" spans="1:10">
      <c r="A33" s="55" t="s">
        <v>106</v>
      </c>
      <c r="B33" t="s">
        <v>109</v>
      </c>
      <c r="C33" s="37">
        <v>6535</v>
      </c>
      <c r="D33" s="2">
        <v>0.08</v>
      </c>
      <c r="E33" s="62">
        <v>274.39999999999998</v>
      </c>
      <c r="F33" s="2">
        <v>0.15</v>
      </c>
      <c r="G33" s="58">
        <v>859</v>
      </c>
      <c r="H33" s="2">
        <v>0.2</v>
      </c>
      <c r="I33" s="17">
        <v>320</v>
      </c>
      <c r="J33" s="2">
        <v>-0.04</v>
      </c>
    </row>
    <row r="34" spans="1:10">
      <c r="A34" s="55" t="s">
        <v>110</v>
      </c>
      <c r="B34" t="s">
        <v>111</v>
      </c>
      <c r="C34" s="37">
        <v>7453</v>
      </c>
      <c r="D34" s="2">
        <v>0.14000000000000001</v>
      </c>
      <c r="E34" s="62">
        <v>266</v>
      </c>
      <c r="F34" s="2">
        <v>-0.03</v>
      </c>
      <c r="G34" s="58">
        <v>945</v>
      </c>
      <c r="H34" s="2">
        <v>0.1</v>
      </c>
      <c r="I34" s="17">
        <v>281</v>
      </c>
      <c r="J34" s="2">
        <v>-0.12</v>
      </c>
    </row>
    <row r="35" spans="1:10">
      <c r="A35" s="55" t="s">
        <v>110</v>
      </c>
      <c r="B35" t="s">
        <v>112</v>
      </c>
      <c r="C35" s="37">
        <v>7463</v>
      </c>
      <c r="D35" s="2">
        <v>0</v>
      </c>
      <c r="E35" s="62">
        <v>291.60000000000002</v>
      </c>
      <c r="F35" s="2">
        <v>0.1</v>
      </c>
      <c r="G35" s="58">
        <v>1011</v>
      </c>
      <c r="H35" s="2">
        <v>7.0000000000000007E-2</v>
      </c>
      <c r="I35" s="17">
        <v>288</v>
      </c>
      <c r="J35" s="2">
        <v>0.02</v>
      </c>
    </row>
    <row r="36" spans="1:10">
      <c r="A36" s="55" t="s">
        <v>110</v>
      </c>
      <c r="B36" t="s">
        <v>113</v>
      </c>
      <c r="C36" s="37">
        <v>7818</v>
      </c>
      <c r="D36" s="2">
        <v>0.05</v>
      </c>
      <c r="E36" s="62">
        <v>269.8</v>
      </c>
      <c r="F36" s="2">
        <v>-7.0000000000000007E-2</v>
      </c>
      <c r="G36" s="58">
        <v>1025</v>
      </c>
      <c r="H36" s="2">
        <v>0.01</v>
      </c>
      <c r="I36" s="17">
        <v>263</v>
      </c>
      <c r="J36" s="2">
        <v>-0.09</v>
      </c>
    </row>
    <row r="37" spans="1:10">
      <c r="A37" s="55" t="s">
        <v>114</v>
      </c>
      <c r="B37" t="s">
        <v>115</v>
      </c>
      <c r="C37" s="37">
        <v>7845</v>
      </c>
      <c r="D37" s="2">
        <v>0</v>
      </c>
      <c r="E37" s="62">
        <v>328.6</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1061</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7564</v>
      </c>
      <c r="D43" s="2">
        <v>0.04</v>
      </c>
      <c r="E43" s="62">
        <v>311.10000000000002</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v>
      </c>
    </row>
    <row r="45" spans="1:10">
      <c r="A45" s="55" t="s">
        <v>122</v>
      </c>
      <c r="B45" t="s">
        <v>125</v>
      </c>
      <c r="C45" s="37">
        <v>8548</v>
      </c>
      <c r="D45" s="2">
        <v>0.05</v>
      </c>
      <c r="E45" s="62">
        <v>329.4</v>
      </c>
      <c r="F45" s="2">
        <v>-0.02</v>
      </c>
      <c r="G45" s="58">
        <v>1177</v>
      </c>
      <c r="H45" s="2">
        <v>0.16</v>
      </c>
      <c r="I45" s="17">
        <v>280</v>
      </c>
      <c r="J45" s="2">
        <v>-0.15</v>
      </c>
    </row>
    <row r="46" spans="1:10">
      <c r="A46" s="55" t="s">
        <v>126</v>
      </c>
      <c r="B46" t="s">
        <v>127</v>
      </c>
      <c r="C46" s="37">
        <v>9249</v>
      </c>
      <c r="D46" s="2">
        <v>0.08</v>
      </c>
      <c r="E46" s="62">
        <v>368.1</v>
      </c>
      <c r="F46" s="2">
        <v>0.12</v>
      </c>
      <c r="G46" s="58">
        <v>1287</v>
      </c>
      <c r="H46" s="2">
        <v>0.09</v>
      </c>
      <c r="I46" s="17">
        <v>286</v>
      </c>
      <c r="J46" s="2">
        <v>0.02</v>
      </c>
    </row>
    <row r="47" spans="1:10">
      <c r="A47" s="55" t="s">
        <v>126</v>
      </c>
      <c r="B47" t="s">
        <v>128</v>
      </c>
      <c r="C47" s="37">
        <v>9333</v>
      </c>
      <c r="D47" s="2">
        <v>0.01</v>
      </c>
      <c r="E47" s="62">
        <v>406.2</v>
      </c>
      <c r="F47" s="2">
        <v>0.1</v>
      </c>
      <c r="G47" s="58">
        <v>1298</v>
      </c>
      <c r="H47" s="2">
        <v>0.01</v>
      </c>
      <c r="I47" s="17">
        <v>313</v>
      </c>
      <c r="J47" s="65">
        <v>0.09</v>
      </c>
    </row>
    <row r="48" spans="1:10">
      <c r="A48" s="55" t="s">
        <v>126</v>
      </c>
      <c r="B48" t="s">
        <v>129</v>
      </c>
      <c r="C48" s="37">
        <v>9501</v>
      </c>
      <c r="D48" s="2">
        <v>0.02</v>
      </c>
      <c r="E48" s="62">
        <v>425.4</v>
      </c>
      <c r="F48" s="2">
        <v>0.05</v>
      </c>
      <c r="G48" s="58">
        <v>1276</v>
      </c>
      <c r="H48" s="2">
        <v>-0.02</v>
      </c>
      <c r="I48" s="17">
        <v>334</v>
      </c>
      <c r="J48" s="65">
        <v>7.0000000000000007E-2</v>
      </c>
    </row>
    <row r="53" spans="7:9">
      <c r="G53" s="66"/>
      <c r="I53" s="66"/>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38"/>
  <sheetViews>
    <sheetView workbookViewId="0"/>
  </sheetViews>
  <sheetFormatPr baseColWidth="10" defaultColWidth="8.83203125" defaultRowHeight="14"/>
  <cols>
    <col min="1" max="1" width="17.1640625" bestFit="1" customWidth="1"/>
    <col min="2" max="2" width="11.6640625" bestFit="1" customWidth="1"/>
    <col min="3" max="3" width="16.33203125" bestFit="1" customWidth="1"/>
    <col min="4" max="4" width="15.33203125" style="34" bestFit="1" customWidth="1"/>
    <col min="5" max="5" width="18.5" style="2" bestFit="1" customWidth="1"/>
    <col min="6" max="6" width="24.5" style="2" bestFit="1" customWidth="1"/>
    <col min="7" max="7" width="11.6640625" style="60" bestFit="1" customWidth="1"/>
    <col min="8" max="8" width="14.83203125" style="2" bestFit="1" customWidth="1"/>
    <col min="9" max="9" width="20.83203125" style="2" bestFit="1" customWidth="1"/>
  </cols>
  <sheetData>
    <row r="1" spans="1:17" ht="18">
      <c r="A1" s="46" t="s">
        <v>130</v>
      </c>
      <c r="B1" s="13"/>
      <c r="C1" s="13"/>
      <c r="D1" s="13"/>
      <c r="E1" s="13"/>
      <c r="F1" s="13"/>
      <c r="G1" s="13"/>
      <c r="H1" s="13"/>
      <c r="I1" s="13"/>
      <c r="J1" s="13"/>
      <c r="K1" s="13"/>
      <c r="L1" s="13"/>
      <c r="M1" s="13"/>
      <c r="N1" s="13"/>
      <c r="O1" s="13"/>
      <c r="P1" s="13"/>
      <c r="Q1" s="13"/>
    </row>
    <row r="2" spans="1:17">
      <c r="G2" s="17"/>
    </row>
    <row r="3" spans="1:17">
      <c r="A3" s="31" t="s">
        <v>60</v>
      </c>
      <c r="B3" s="31" t="s">
        <v>61</v>
      </c>
      <c r="C3" s="31" t="s">
        <v>131</v>
      </c>
      <c r="D3" s="33" t="s">
        <v>62</v>
      </c>
      <c r="E3" s="30" t="s">
        <v>63</v>
      </c>
      <c r="F3" s="30" t="s">
        <v>132</v>
      </c>
      <c r="G3" s="35" t="s">
        <v>64</v>
      </c>
      <c r="H3" s="29" t="s">
        <v>65</v>
      </c>
      <c r="I3" s="29" t="s">
        <v>133</v>
      </c>
    </row>
    <row r="4" spans="1:17">
      <c r="A4" t="s">
        <v>70</v>
      </c>
      <c r="B4" t="s">
        <v>71</v>
      </c>
      <c r="C4" t="s">
        <v>134</v>
      </c>
      <c r="D4" s="34">
        <v>715</v>
      </c>
      <c r="F4" s="2">
        <v>0.66</v>
      </c>
      <c r="G4" s="60">
        <v>22.2</v>
      </c>
      <c r="I4" s="2">
        <v>0.5</v>
      </c>
    </row>
    <row r="5" spans="1:17">
      <c r="A5" t="s">
        <v>70</v>
      </c>
      <c r="B5" t="s">
        <v>72</v>
      </c>
      <c r="C5" t="s">
        <v>134</v>
      </c>
      <c r="D5" s="34">
        <v>1026</v>
      </c>
      <c r="E5" s="2">
        <v>0.44</v>
      </c>
      <c r="F5" s="2">
        <v>0.7</v>
      </c>
      <c r="G5" s="60">
        <v>35.700000000000003</v>
      </c>
      <c r="H5" s="2">
        <v>0.61</v>
      </c>
      <c r="I5" s="2">
        <v>0.62</v>
      </c>
    </row>
    <row r="6" spans="1:17">
      <c r="A6" t="s">
        <v>70</v>
      </c>
      <c r="B6" t="s">
        <v>73</v>
      </c>
      <c r="C6" t="s">
        <v>134</v>
      </c>
      <c r="D6" s="34">
        <v>1152</v>
      </c>
      <c r="E6" s="2">
        <v>0.12</v>
      </c>
      <c r="F6" s="2">
        <v>0.76</v>
      </c>
      <c r="G6" s="60">
        <v>38.6</v>
      </c>
      <c r="H6" s="2">
        <v>0.08</v>
      </c>
      <c r="I6" s="2">
        <v>0.63</v>
      </c>
    </row>
    <row r="7" spans="1:17">
      <c r="A7" t="s">
        <v>74</v>
      </c>
      <c r="B7" t="s">
        <v>75</v>
      </c>
      <c r="C7" t="s">
        <v>134</v>
      </c>
      <c r="D7" s="34">
        <v>1302</v>
      </c>
      <c r="E7" s="2">
        <v>0.13</v>
      </c>
      <c r="F7" s="2">
        <v>0.77</v>
      </c>
      <c r="G7" s="60">
        <v>47.4</v>
      </c>
      <c r="H7" s="2">
        <v>0.23</v>
      </c>
      <c r="I7" s="2">
        <v>0.7</v>
      </c>
    </row>
    <row r="8" spans="1:17">
      <c r="A8" t="s">
        <v>74</v>
      </c>
      <c r="B8" t="s">
        <v>76</v>
      </c>
      <c r="C8" t="s">
        <v>134</v>
      </c>
      <c r="D8" s="34">
        <v>1542</v>
      </c>
      <c r="E8" s="2">
        <v>0.18</v>
      </c>
      <c r="F8" s="2">
        <v>0.78</v>
      </c>
      <c r="G8" s="60">
        <v>57.6</v>
      </c>
      <c r="H8" s="2">
        <v>0.21</v>
      </c>
      <c r="I8" s="2">
        <v>0.65</v>
      </c>
    </row>
    <row r="9" spans="1:17">
      <c r="A9" t="s">
        <v>74</v>
      </c>
      <c r="B9" t="s">
        <v>77</v>
      </c>
      <c r="C9" t="s">
        <v>134</v>
      </c>
      <c r="D9" s="34">
        <v>1857</v>
      </c>
      <c r="E9" s="2">
        <v>0.2</v>
      </c>
      <c r="F9" s="2">
        <v>0.77</v>
      </c>
      <c r="G9" s="60">
        <v>68.3</v>
      </c>
      <c r="H9" s="2">
        <v>0.19</v>
      </c>
      <c r="I9" s="2">
        <v>0.63</v>
      </c>
    </row>
    <row r="10" spans="1:17">
      <c r="A10" t="s">
        <v>78</v>
      </c>
      <c r="B10" t="s">
        <v>79</v>
      </c>
      <c r="C10" t="s">
        <v>134</v>
      </c>
      <c r="D10" s="34">
        <v>2335</v>
      </c>
      <c r="E10" s="2">
        <v>0.26</v>
      </c>
      <c r="F10" s="2">
        <v>0.75</v>
      </c>
      <c r="G10" s="60">
        <v>79.8</v>
      </c>
      <c r="H10" s="2">
        <v>0.17</v>
      </c>
      <c r="I10" s="2">
        <v>0.62</v>
      </c>
    </row>
    <row r="11" spans="1:17">
      <c r="A11" t="s">
        <v>78</v>
      </c>
      <c r="B11" t="s">
        <v>80</v>
      </c>
      <c r="C11" t="s">
        <v>134</v>
      </c>
      <c r="D11" s="34">
        <v>3062</v>
      </c>
      <c r="E11" s="2">
        <v>0.31</v>
      </c>
      <c r="F11" s="2">
        <v>0.78</v>
      </c>
      <c r="G11" s="60">
        <v>106.8</v>
      </c>
      <c r="H11" s="2">
        <v>0.34</v>
      </c>
      <c r="I11" s="2">
        <v>0.62</v>
      </c>
    </row>
    <row r="12" spans="1:17">
      <c r="A12" t="s">
        <v>78</v>
      </c>
      <c r="B12" t="s">
        <v>81</v>
      </c>
      <c r="C12" t="s">
        <v>134</v>
      </c>
      <c r="D12" s="34">
        <v>3504</v>
      </c>
      <c r="E12" s="2">
        <v>0.14000000000000001</v>
      </c>
      <c r="F12" s="2">
        <v>0.79</v>
      </c>
      <c r="G12" s="60">
        <v>117.9</v>
      </c>
      <c r="H12" s="2">
        <v>0.1</v>
      </c>
      <c r="I12" s="2">
        <v>0.72</v>
      </c>
    </row>
    <row r="13" spans="1:17">
      <c r="A13" t="s">
        <v>82</v>
      </c>
      <c r="B13" t="s">
        <v>83</v>
      </c>
      <c r="C13" t="s">
        <v>134</v>
      </c>
      <c r="D13" s="34">
        <v>3649</v>
      </c>
      <c r="E13" s="2">
        <v>0.04</v>
      </c>
      <c r="F13" s="2">
        <v>0.79</v>
      </c>
      <c r="G13" s="60">
        <v>122</v>
      </c>
      <c r="H13" s="2">
        <v>0.03</v>
      </c>
      <c r="I13" s="2">
        <v>0.68</v>
      </c>
    </row>
    <row r="14" spans="1:17">
      <c r="A14" t="s">
        <v>82</v>
      </c>
      <c r="B14" t="s">
        <v>84</v>
      </c>
      <c r="C14" t="s">
        <v>134</v>
      </c>
      <c r="D14" s="34">
        <v>3501</v>
      </c>
      <c r="E14" s="2">
        <v>-0.04</v>
      </c>
      <c r="F14" s="2">
        <v>0.81</v>
      </c>
      <c r="G14" s="60">
        <v>115.7</v>
      </c>
      <c r="H14" s="2">
        <v>-0.05</v>
      </c>
      <c r="I14" s="2">
        <v>0.76</v>
      </c>
    </row>
    <row r="15" spans="1:17">
      <c r="A15" t="s">
        <v>82</v>
      </c>
      <c r="B15" t="s">
        <v>85</v>
      </c>
      <c r="C15" t="s">
        <v>134</v>
      </c>
      <c r="D15" s="34">
        <v>3938</v>
      </c>
      <c r="E15" s="2">
        <v>0.12</v>
      </c>
      <c r="F15" s="2">
        <v>0.8</v>
      </c>
      <c r="G15" s="60">
        <v>128.30000000000001</v>
      </c>
      <c r="H15" s="2">
        <v>0.11</v>
      </c>
      <c r="I15" s="2">
        <v>0.67</v>
      </c>
    </row>
    <row r="16" spans="1:17">
      <c r="A16" t="s">
        <v>86</v>
      </c>
      <c r="B16" t="s">
        <v>87</v>
      </c>
      <c r="C16" t="s">
        <v>134</v>
      </c>
      <c r="D16" s="34">
        <v>3931</v>
      </c>
      <c r="E16" s="2">
        <v>0</v>
      </c>
      <c r="F16" s="2">
        <v>0.81</v>
      </c>
      <c r="G16" s="60">
        <v>133.19999999999999</v>
      </c>
      <c r="H16" s="2">
        <v>0.04</v>
      </c>
      <c r="I16" s="2">
        <v>0.7</v>
      </c>
    </row>
    <row r="17" spans="1:9">
      <c r="A17" t="s">
        <v>86</v>
      </c>
      <c r="B17" t="s">
        <v>88</v>
      </c>
      <c r="C17" t="s">
        <v>134</v>
      </c>
      <c r="D17" s="34">
        <v>3883</v>
      </c>
      <c r="E17" s="2">
        <v>-0.01</v>
      </c>
      <c r="F17" s="2">
        <v>0.83</v>
      </c>
      <c r="G17" s="60">
        <v>130.30000000000001</v>
      </c>
      <c r="H17" s="2">
        <v>-0.02</v>
      </c>
      <c r="I17" s="2">
        <v>0.67</v>
      </c>
    </row>
    <row r="18" spans="1:9">
      <c r="A18" t="s">
        <v>86</v>
      </c>
      <c r="B18" t="s">
        <v>89</v>
      </c>
      <c r="C18" t="s">
        <v>134</v>
      </c>
      <c r="D18" s="34">
        <v>3799</v>
      </c>
      <c r="E18" s="2">
        <v>-0.02</v>
      </c>
      <c r="F18" s="2">
        <v>0.85</v>
      </c>
      <c r="G18" s="60">
        <v>129.19999999999999</v>
      </c>
      <c r="H18" s="2">
        <v>-0.01</v>
      </c>
      <c r="I18" s="2">
        <v>0.8</v>
      </c>
    </row>
    <row r="19" spans="1:9">
      <c r="A19" t="s">
        <v>90</v>
      </c>
      <c r="B19" t="s">
        <v>91</v>
      </c>
      <c r="C19" t="s">
        <v>134</v>
      </c>
      <c r="D19" s="34">
        <v>3882</v>
      </c>
      <c r="E19" s="2">
        <v>0.02</v>
      </c>
      <c r="F19" s="2">
        <v>0.85</v>
      </c>
      <c r="G19" s="60">
        <v>131.1</v>
      </c>
      <c r="H19" s="2">
        <v>0.01</v>
      </c>
      <c r="I19" s="2">
        <v>0.77</v>
      </c>
    </row>
    <row r="20" spans="1:9">
      <c r="A20" t="s">
        <v>90</v>
      </c>
      <c r="B20" t="s">
        <v>92</v>
      </c>
      <c r="C20" t="s">
        <v>134</v>
      </c>
      <c r="D20" s="34">
        <v>3918</v>
      </c>
      <c r="E20" s="2">
        <v>0.01</v>
      </c>
      <c r="F20" s="2">
        <v>0.85</v>
      </c>
      <c r="G20" s="60">
        <v>132.9</v>
      </c>
      <c r="H20" s="2">
        <v>0.01</v>
      </c>
      <c r="I20" s="2">
        <v>0.77</v>
      </c>
    </row>
    <row r="21" spans="1:9">
      <c r="A21" t="s">
        <v>90</v>
      </c>
      <c r="B21" t="s">
        <v>93</v>
      </c>
      <c r="C21" t="s">
        <v>134</v>
      </c>
      <c r="D21" s="34">
        <v>4126</v>
      </c>
      <c r="E21" s="2">
        <v>0.05</v>
      </c>
      <c r="F21" s="2">
        <v>0.81</v>
      </c>
      <c r="G21" s="60">
        <v>142.69999999999999</v>
      </c>
      <c r="H21" s="2">
        <v>7.0000000000000007E-2</v>
      </c>
      <c r="I21" s="2">
        <v>0.72</v>
      </c>
    </row>
    <row r="22" spans="1:9">
      <c r="A22" t="s">
        <v>94</v>
      </c>
      <c r="B22" t="s">
        <v>95</v>
      </c>
      <c r="C22" t="s">
        <v>134</v>
      </c>
      <c r="D22" s="34">
        <v>4442</v>
      </c>
      <c r="E22" s="2">
        <v>0.08</v>
      </c>
      <c r="F22" s="2">
        <v>0.8</v>
      </c>
      <c r="G22" s="60">
        <v>155.80000000000001</v>
      </c>
      <c r="H22" s="2">
        <v>0.09</v>
      </c>
      <c r="I22" s="2">
        <v>0.71</v>
      </c>
    </row>
    <row r="23" spans="1:9">
      <c r="A23" t="s">
        <v>94</v>
      </c>
      <c r="B23" t="s">
        <v>96</v>
      </c>
      <c r="C23" t="s">
        <v>134</v>
      </c>
      <c r="D23" s="34">
        <v>4429</v>
      </c>
      <c r="E23" s="2">
        <v>0</v>
      </c>
      <c r="F23" s="2">
        <v>0.79</v>
      </c>
      <c r="G23" s="60">
        <v>149.19999999999999</v>
      </c>
      <c r="H23" s="2">
        <v>-0.04</v>
      </c>
      <c r="I23" s="2">
        <v>0.7</v>
      </c>
    </row>
    <row r="24" spans="1:9">
      <c r="A24" t="s">
        <v>94</v>
      </c>
      <c r="B24" t="s">
        <v>97</v>
      </c>
      <c r="C24" t="s">
        <v>134</v>
      </c>
      <c r="D24" s="34">
        <v>4870</v>
      </c>
      <c r="E24" s="2">
        <v>0.1</v>
      </c>
      <c r="F24" s="2">
        <v>0.8</v>
      </c>
      <c r="G24" s="60">
        <v>165.7</v>
      </c>
      <c r="H24" s="2">
        <v>0.11</v>
      </c>
      <c r="I24" s="2">
        <v>0.73</v>
      </c>
    </row>
    <row r="25" spans="1:9">
      <c r="A25" t="s">
        <v>98</v>
      </c>
      <c r="B25" t="s">
        <v>99</v>
      </c>
      <c r="C25" t="s">
        <v>134</v>
      </c>
      <c r="D25" s="34">
        <v>4845</v>
      </c>
      <c r="E25" s="2">
        <v>-0.01</v>
      </c>
      <c r="F25" s="2">
        <v>0.81</v>
      </c>
      <c r="G25" s="60">
        <v>165.6</v>
      </c>
      <c r="H25" s="2">
        <v>0</v>
      </c>
      <c r="I25" s="2">
        <v>0.69</v>
      </c>
    </row>
    <row r="26" spans="1:9">
      <c r="A26" t="s">
        <v>98</v>
      </c>
      <c r="B26" t="s">
        <v>100</v>
      </c>
      <c r="C26" t="s">
        <v>134</v>
      </c>
      <c r="D26" s="34">
        <v>4648</v>
      </c>
      <c r="E26" s="2">
        <v>-0.04</v>
      </c>
      <c r="F26" s="2">
        <v>0.83</v>
      </c>
      <c r="G26" s="60">
        <v>163.80000000000001</v>
      </c>
      <c r="H26" s="2">
        <v>-0.01</v>
      </c>
      <c r="I26" s="2">
        <v>0.77</v>
      </c>
    </row>
    <row r="27" spans="1:9">
      <c r="A27" t="s">
        <v>98</v>
      </c>
      <c r="B27" t="s">
        <v>101</v>
      </c>
      <c r="C27" t="s">
        <v>134</v>
      </c>
      <c r="D27" s="34">
        <v>5148</v>
      </c>
      <c r="E27" s="2">
        <v>0.11</v>
      </c>
      <c r="F27" s="2">
        <v>0.83</v>
      </c>
      <c r="G27" s="60">
        <v>182.6</v>
      </c>
      <c r="H27" s="2">
        <v>0.11</v>
      </c>
      <c r="I27" s="2">
        <v>0.76</v>
      </c>
    </row>
    <row r="28" spans="1:9">
      <c r="A28" t="s">
        <v>102</v>
      </c>
      <c r="B28" t="s">
        <v>103</v>
      </c>
      <c r="C28" t="s">
        <v>134</v>
      </c>
      <c r="D28" s="34">
        <v>5090</v>
      </c>
      <c r="E28" s="2">
        <v>-0.01</v>
      </c>
      <c r="F28" s="2">
        <v>0.83</v>
      </c>
      <c r="G28" s="60">
        <v>179.3</v>
      </c>
      <c r="H28" s="2">
        <v>-0.02</v>
      </c>
      <c r="I28" s="2">
        <v>0.72</v>
      </c>
    </row>
    <row r="29" spans="1:9">
      <c r="A29" t="s">
        <v>102</v>
      </c>
      <c r="B29" t="s">
        <v>104</v>
      </c>
      <c r="C29" t="s">
        <v>134</v>
      </c>
      <c r="D29" s="34">
        <v>5309</v>
      </c>
      <c r="E29" s="2">
        <v>0.04</v>
      </c>
      <c r="F29" s="2">
        <v>0.85</v>
      </c>
      <c r="G29" s="60">
        <v>178.6</v>
      </c>
      <c r="H29" s="2">
        <v>0</v>
      </c>
      <c r="I29" s="2">
        <v>0.74</v>
      </c>
    </row>
    <row r="30" spans="1:9">
      <c r="A30" t="s">
        <v>102</v>
      </c>
      <c r="B30" t="s">
        <v>105</v>
      </c>
      <c r="C30" t="s">
        <v>134</v>
      </c>
      <c r="D30" s="34">
        <v>5081</v>
      </c>
      <c r="E30" s="2">
        <v>-0.04</v>
      </c>
      <c r="F30" s="2">
        <v>0.85</v>
      </c>
      <c r="G30" s="60">
        <v>171.5</v>
      </c>
      <c r="H30" s="2">
        <v>-0.04</v>
      </c>
      <c r="I30" s="2">
        <v>0.72</v>
      </c>
    </row>
    <row r="31" spans="1:9">
      <c r="A31" t="s">
        <v>106</v>
      </c>
      <c r="B31" t="s">
        <v>107</v>
      </c>
      <c r="C31" t="s">
        <v>134</v>
      </c>
      <c r="D31" s="34">
        <v>5292</v>
      </c>
      <c r="E31" s="2">
        <v>0.04</v>
      </c>
      <c r="F31" s="2">
        <v>0.87</v>
      </c>
      <c r="G31" s="60">
        <v>183.6</v>
      </c>
      <c r="H31" s="2">
        <v>7.0000000000000007E-2</v>
      </c>
      <c r="I31" s="2">
        <v>0.76</v>
      </c>
    </row>
    <row r="32" spans="1:9">
      <c r="A32" t="s">
        <v>106</v>
      </c>
      <c r="B32" t="s">
        <v>108</v>
      </c>
      <c r="C32" t="s">
        <v>134</v>
      </c>
      <c r="D32" s="34">
        <v>5245</v>
      </c>
      <c r="E32" s="2">
        <v>-0.01</v>
      </c>
      <c r="F32" s="2">
        <v>0.87</v>
      </c>
      <c r="G32" s="60">
        <v>185.5</v>
      </c>
      <c r="H32" s="2">
        <v>0.01</v>
      </c>
      <c r="I32" s="2">
        <v>0.78</v>
      </c>
    </row>
    <row r="33" spans="1:9">
      <c r="A33" t="s">
        <v>106</v>
      </c>
      <c r="B33" t="s">
        <v>109</v>
      </c>
      <c r="C33" t="s">
        <v>134</v>
      </c>
      <c r="D33" s="34">
        <v>5509</v>
      </c>
      <c r="E33" s="2">
        <v>0.05</v>
      </c>
      <c r="F33" s="2">
        <v>0.84</v>
      </c>
      <c r="G33" s="60">
        <v>196.7</v>
      </c>
      <c r="H33" s="2">
        <v>0.06</v>
      </c>
      <c r="I33" s="2">
        <v>0.72</v>
      </c>
    </row>
    <row r="34" spans="1:9">
      <c r="A34" t="s">
        <v>110</v>
      </c>
      <c r="B34" t="s">
        <v>111</v>
      </c>
      <c r="C34" t="s">
        <v>134</v>
      </c>
      <c r="D34" s="34">
        <v>6255</v>
      </c>
      <c r="E34" s="2">
        <v>0.14000000000000001</v>
      </c>
      <c r="F34" s="2">
        <v>0.84</v>
      </c>
      <c r="G34" s="60">
        <v>212.4</v>
      </c>
      <c r="H34" s="2">
        <v>0.08</v>
      </c>
      <c r="I34" s="2">
        <v>0.8</v>
      </c>
    </row>
    <row r="35" spans="1:9">
      <c r="A35" t="s">
        <v>110</v>
      </c>
      <c r="B35" t="s">
        <v>112</v>
      </c>
      <c r="C35" t="s">
        <v>134</v>
      </c>
      <c r="D35" s="34">
        <v>6140</v>
      </c>
      <c r="E35" s="2">
        <v>-0.02</v>
      </c>
      <c r="F35" s="2">
        <v>0.82</v>
      </c>
      <c r="G35" s="60">
        <v>207.6</v>
      </c>
      <c r="H35" s="2">
        <v>-0.02</v>
      </c>
      <c r="I35" s="2">
        <v>0.71</v>
      </c>
    </row>
    <row r="36" spans="1:9">
      <c r="A36" t="s">
        <v>110</v>
      </c>
      <c r="B36" t="s">
        <v>113</v>
      </c>
      <c r="C36" t="s">
        <v>134</v>
      </c>
      <c r="D36" s="34">
        <v>6543</v>
      </c>
      <c r="E36" s="2">
        <v>7.0000000000000007E-2</v>
      </c>
      <c r="F36" s="2">
        <v>0.84</v>
      </c>
      <c r="G36" s="60">
        <v>224.6</v>
      </c>
      <c r="H36" s="2">
        <v>0.08</v>
      </c>
      <c r="I36" s="2">
        <v>0.83</v>
      </c>
    </row>
    <row r="37" spans="1:9">
      <c r="A37" t="s">
        <v>114</v>
      </c>
      <c r="B37" t="s">
        <v>115</v>
      </c>
      <c r="C37" t="s">
        <v>134</v>
      </c>
      <c r="D37" s="59">
        <v>6517</v>
      </c>
      <c r="E37" s="2">
        <v>0</v>
      </c>
      <c r="F37" s="2">
        <v>0.83</v>
      </c>
      <c r="G37" s="60">
        <v>231</v>
      </c>
      <c r="H37" s="2">
        <v>0.03</v>
      </c>
      <c r="I37" s="2">
        <v>0.7</v>
      </c>
    </row>
    <row r="38" spans="1:9">
      <c r="A38" t="s">
        <v>114</v>
      </c>
      <c r="B38" t="s">
        <v>116</v>
      </c>
      <c r="C38" t="s">
        <v>134</v>
      </c>
      <c r="D38" s="34">
        <v>6067</v>
      </c>
      <c r="E38" s="2">
        <v>-7.0000000000000007E-2</v>
      </c>
      <c r="F38" s="2">
        <v>0.85</v>
      </c>
      <c r="G38" s="60">
        <v>214</v>
      </c>
      <c r="H38" s="2">
        <v>-7.0000000000000007E-2</v>
      </c>
      <c r="I38" s="2">
        <v>0.76</v>
      </c>
    </row>
    <row r="39" spans="1:9">
      <c r="A39" t="s">
        <v>114</v>
      </c>
      <c r="B39" t="s">
        <v>117</v>
      </c>
      <c r="C39" t="s">
        <v>134</v>
      </c>
      <c r="D39" s="34">
        <v>6621</v>
      </c>
      <c r="E39" s="2">
        <v>0.09</v>
      </c>
      <c r="F39" s="2">
        <v>0.83</v>
      </c>
      <c r="G39" s="60">
        <v>241.7</v>
      </c>
      <c r="H39" s="2">
        <v>0.13</v>
      </c>
      <c r="I39" s="2">
        <v>0.82</v>
      </c>
    </row>
    <row r="40" spans="1:9">
      <c r="A40" t="s">
        <v>118</v>
      </c>
      <c r="B40" t="s">
        <v>119</v>
      </c>
      <c r="C40" t="s">
        <v>134</v>
      </c>
      <c r="D40" s="34">
        <v>6584</v>
      </c>
      <c r="E40" s="2">
        <v>-0.01</v>
      </c>
      <c r="F40" s="2">
        <v>0.84</v>
      </c>
      <c r="G40" s="60">
        <v>242.8</v>
      </c>
      <c r="H40" s="2">
        <v>0</v>
      </c>
      <c r="I40" s="2">
        <v>0.77</v>
      </c>
    </row>
    <row r="41" spans="1:9">
      <c r="A41" t="s">
        <v>118</v>
      </c>
      <c r="B41" t="s">
        <v>120</v>
      </c>
      <c r="C41" t="s">
        <v>134</v>
      </c>
      <c r="D41" s="34">
        <v>6950</v>
      </c>
      <c r="E41" s="2">
        <v>0.06</v>
      </c>
      <c r="F41" s="2">
        <v>0.86</v>
      </c>
      <c r="G41" s="60">
        <v>259.8</v>
      </c>
      <c r="H41" s="2">
        <v>7.0000000000000007E-2</v>
      </c>
      <c r="I41" s="2">
        <v>0.77</v>
      </c>
    </row>
    <row r="42" spans="1:9">
      <c r="A42" t="s">
        <v>118</v>
      </c>
      <c r="B42" t="s">
        <v>121</v>
      </c>
      <c r="C42" t="s">
        <v>134</v>
      </c>
      <c r="D42" s="34">
        <v>6360</v>
      </c>
      <c r="E42" s="2">
        <v>-0.08</v>
      </c>
      <c r="F42" s="2">
        <v>0.88</v>
      </c>
      <c r="G42" s="60">
        <v>243</v>
      </c>
      <c r="H42" s="2">
        <v>-0.06</v>
      </c>
      <c r="I42" s="2">
        <v>0.79</v>
      </c>
    </row>
    <row r="43" spans="1:9">
      <c r="A43" t="s">
        <v>122</v>
      </c>
      <c r="B43" t="s">
        <v>123</v>
      </c>
      <c r="C43" t="s">
        <v>134</v>
      </c>
      <c r="D43" s="34">
        <v>6738</v>
      </c>
      <c r="E43" s="2">
        <v>0.06</v>
      </c>
      <c r="F43" s="2">
        <v>0.89</v>
      </c>
      <c r="G43" s="60">
        <v>252.4</v>
      </c>
      <c r="H43" s="2">
        <v>0.04</v>
      </c>
      <c r="I43" s="2">
        <v>0.81</v>
      </c>
    </row>
    <row r="44" spans="1:9">
      <c r="A44" t="s">
        <v>122</v>
      </c>
      <c r="B44" t="s">
        <v>124</v>
      </c>
      <c r="C44" t="s">
        <v>134</v>
      </c>
      <c r="D44" s="34">
        <v>7223</v>
      </c>
      <c r="E44" s="2">
        <v>7.0000000000000007E-2</v>
      </c>
      <c r="F44" s="2">
        <v>0.89</v>
      </c>
      <c r="G44" s="60">
        <v>267.8</v>
      </c>
      <c r="H44" s="2">
        <v>0.06</v>
      </c>
      <c r="I44" s="2">
        <v>0.8</v>
      </c>
    </row>
    <row r="45" spans="1:9">
      <c r="A45" t="s">
        <v>122</v>
      </c>
      <c r="B45" t="s">
        <v>125</v>
      </c>
      <c r="C45" t="s">
        <v>134</v>
      </c>
      <c r="D45" s="34">
        <v>7343</v>
      </c>
      <c r="E45" s="2">
        <v>0.02</v>
      </c>
      <c r="F45" s="2">
        <v>0.86</v>
      </c>
      <c r="G45" s="60">
        <v>277.8</v>
      </c>
      <c r="H45" s="2">
        <v>0.04</v>
      </c>
      <c r="I45" s="2">
        <v>0.84</v>
      </c>
    </row>
    <row r="46" spans="1:9">
      <c r="A46" t="s">
        <v>126</v>
      </c>
      <c r="B46" t="s">
        <v>127</v>
      </c>
      <c r="C46" t="s">
        <v>134</v>
      </c>
      <c r="D46" s="34">
        <v>7884</v>
      </c>
      <c r="E46" s="2">
        <v>7.0000000000000007E-2</v>
      </c>
      <c r="F46" s="2">
        <v>0.85</v>
      </c>
      <c r="G46" s="60">
        <v>304.2</v>
      </c>
      <c r="H46" s="2">
        <v>0.1</v>
      </c>
      <c r="I46" s="2">
        <v>0.83</v>
      </c>
    </row>
    <row r="47" spans="1:9">
      <c r="A47" t="s">
        <v>126</v>
      </c>
      <c r="B47" t="s">
        <v>128</v>
      </c>
      <c r="C47" t="s">
        <v>134</v>
      </c>
      <c r="D47" s="34">
        <v>7950</v>
      </c>
      <c r="E47" s="2">
        <v>0.01</v>
      </c>
      <c r="F47" s="2">
        <v>0.85</v>
      </c>
      <c r="G47" s="60">
        <v>298</v>
      </c>
      <c r="H47" s="2">
        <v>-0.02</v>
      </c>
      <c r="I47" s="2">
        <v>0.73</v>
      </c>
    </row>
    <row r="48" spans="1:9">
      <c r="A48" t="s">
        <v>126</v>
      </c>
      <c r="B48" t="s">
        <v>129</v>
      </c>
      <c r="C48" t="s">
        <v>134</v>
      </c>
      <c r="D48" s="34">
        <v>8270</v>
      </c>
      <c r="E48" s="2">
        <v>0.04</v>
      </c>
      <c r="F48" s="2">
        <v>0.87</v>
      </c>
      <c r="G48" s="60">
        <v>320.5</v>
      </c>
      <c r="H48" s="2">
        <v>0.08</v>
      </c>
      <c r="I48" s="2">
        <v>0.75</v>
      </c>
    </row>
    <row r="49" spans="1:9">
      <c r="A49" t="s">
        <v>70</v>
      </c>
      <c r="B49" t="s">
        <v>71</v>
      </c>
      <c r="C49" t="s">
        <v>135</v>
      </c>
      <c r="D49" s="34">
        <v>348</v>
      </c>
      <c r="F49" s="2">
        <v>0.32</v>
      </c>
      <c r="G49" s="60">
        <v>20.7</v>
      </c>
      <c r="I49" s="2">
        <v>0.47</v>
      </c>
    </row>
    <row r="50" spans="1:9">
      <c r="A50" t="s">
        <v>70</v>
      </c>
      <c r="B50" t="s">
        <v>72</v>
      </c>
      <c r="C50" t="s">
        <v>135</v>
      </c>
      <c r="D50" s="34">
        <v>420</v>
      </c>
      <c r="E50" s="2">
        <v>0.21</v>
      </c>
      <c r="F50" s="2">
        <v>0.28999999999999998</v>
      </c>
      <c r="G50" s="60">
        <v>20.5</v>
      </c>
      <c r="H50" s="2">
        <v>-0.01</v>
      </c>
      <c r="I50" s="2">
        <v>0.36</v>
      </c>
    </row>
    <row r="51" spans="1:9">
      <c r="A51" t="s">
        <v>70</v>
      </c>
      <c r="B51" t="s">
        <v>73</v>
      </c>
      <c r="C51" t="s">
        <v>135</v>
      </c>
      <c r="D51" s="34">
        <v>348</v>
      </c>
      <c r="E51" s="2">
        <v>-0.17</v>
      </c>
      <c r="F51" s="2">
        <v>0.23</v>
      </c>
      <c r="G51" s="60">
        <v>21.1</v>
      </c>
      <c r="H51" s="2">
        <v>0.03</v>
      </c>
      <c r="I51" s="2">
        <v>0.35</v>
      </c>
    </row>
    <row r="52" spans="1:9">
      <c r="A52" t="s">
        <v>74</v>
      </c>
      <c r="B52" t="s">
        <v>75</v>
      </c>
      <c r="C52" t="s">
        <v>135</v>
      </c>
      <c r="D52" s="34">
        <v>313</v>
      </c>
      <c r="E52" s="2">
        <v>-0.1</v>
      </c>
      <c r="F52" s="2">
        <v>0.19</v>
      </c>
      <c r="G52" s="60">
        <v>17.7</v>
      </c>
      <c r="H52" s="2">
        <v>-0.16</v>
      </c>
      <c r="I52" s="2">
        <v>0.26</v>
      </c>
    </row>
    <row r="53" spans="1:9">
      <c r="A53" t="s">
        <v>74</v>
      </c>
      <c r="B53" t="s">
        <v>76</v>
      </c>
      <c r="C53" t="s">
        <v>135</v>
      </c>
      <c r="D53" s="34">
        <v>374</v>
      </c>
      <c r="E53" s="2">
        <v>0.19</v>
      </c>
      <c r="F53" s="2">
        <v>0.19</v>
      </c>
      <c r="G53" s="60">
        <v>28.4</v>
      </c>
      <c r="H53" s="2">
        <v>0.6</v>
      </c>
      <c r="I53" s="2">
        <v>0.32</v>
      </c>
    </row>
    <row r="54" spans="1:9">
      <c r="A54" t="s">
        <v>74</v>
      </c>
      <c r="B54" t="s">
        <v>77</v>
      </c>
      <c r="C54" t="s">
        <v>135</v>
      </c>
      <c r="D54" s="34">
        <v>485</v>
      </c>
      <c r="E54" s="2">
        <v>0.3</v>
      </c>
      <c r="F54" s="2">
        <v>0.2</v>
      </c>
      <c r="G54" s="60">
        <v>37.5</v>
      </c>
      <c r="H54" s="2">
        <v>0.32</v>
      </c>
      <c r="I54" s="2">
        <v>0.35</v>
      </c>
    </row>
    <row r="55" spans="1:9">
      <c r="A55" t="s">
        <v>78</v>
      </c>
      <c r="B55" t="s">
        <v>79</v>
      </c>
      <c r="C55" t="s">
        <v>135</v>
      </c>
      <c r="D55" s="34">
        <v>684</v>
      </c>
      <c r="E55" s="2">
        <v>0.41</v>
      </c>
      <c r="F55" s="2">
        <v>0.22</v>
      </c>
      <c r="G55" s="60">
        <v>44</v>
      </c>
      <c r="H55" s="2">
        <v>0.17</v>
      </c>
      <c r="I55" s="2">
        <v>0.34</v>
      </c>
    </row>
    <row r="56" spans="1:9">
      <c r="A56" t="s">
        <v>78</v>
      </c>
      <c r="B56" t="s">
        <v>80</v>
      </c>
      <c r="C56" t="s">
        <v>135</v>
      </c>
      <c r="D56" s="34">
        <v>783</v>
      </c>
      <c r="E56" s="2">
        <v>0.14000000000000001</v>
      </c>
      <c r="F56" s="2">
        <v>0.2</v>
      </c>
      <c r="G56" s="60">
        <v>59.6</v>
      </c>
      <c r="H56" s="2">
        <v>0.36</v>
      </c>
      <c r="I56" s="2">
        <v>0.35</v>
      </c>
    </row>
    <row r="57" spans="1:9">
      <c r="A57" t="s">
        <v>78</v>
      </c>
      <c r="B57" t="s">
        <v>81</v>
      </c>
      <c r="C57" t="s">
        <v>135</v>
      </c>
      <c r="D57" s="34">
        <v>828</v>
      </c>
      <c r="E57" s="2">
        <v>0.06</v>
      </c>
      <c r="F57" s="2">
        <v>0.19</v>
      </c>
      <c r="G57" s="60">
        <v>40.200000000000003</v>
      </c>
      <c r="H57" s="2">
        <v>-0.33</v>
      </c>
      <c r="I57" s="2">
        <v>0.25</v>
      </c>
    </row>
    <row r="58" spans="1:9">
      <c r="A58" t="s">
        <v>82</v>
      </c>
      <c r="B58" t="s">
        <v>83</v>
      </c>
      <c r="C58" t="s">
        <v>135</v>
      </c>
      <c r="D58" s="34">
        <v>836</v>
      </c>
      <c r="E58" s="2">
        <v>0.01</v>
      </c>
      <c r="F58" s="2">
        <v>0.18</v>
      </c>
      <c r="G58" s="60">
        <v>52.7</v>
      </c>
      <c r="H58" s="2">
        <v>0.31</v>
      </c>
      <c r="I58" s="2">
        <v>0.28999999999999998</v>
      </c>
    </row>
    <row r="59" spans="1:9">
      <c r="A59" t="s">
        <v>82</v>
      </c>
      <c r="B59" t="s">
        <v>84</v>
      </c>
      <c r="C59" t="s">
        <v>135</v>
      </c>
      <c r="D59" s="34">
        <v>718</v>
      </c>
      <c r="E59" s="2">
        <v>-0.14000000000000001</v>
      </c>
      <c r="F59" s="2">
        <v>0.17</v>
      </c>
      <c r="G59" s="60">
        <v>32.200000000000003</v>
      </c>
      <c r="H59" s="2">
        <v>-0.39</v>
      </c>
      <c r="I59" s="2">
        <v>0.21</v>
      </c>
    </row>
    <row r="60" spans="1:9">
      <c r="A60" t="s">
        <v>82</v>
      </c>
      <c r="B60" t="s">
        <v>85</v>
      </c>
      <c r="C60" t="s">
        <v>135</v>
      </c>
      <c r="D60" s="34">
        <v>833</v>
      </c>
      <c r="E60" s="2">
        <v>0.16</v>
      </c>
      <c r="F60" s="2">
        <v>0.17</v>
      </c>
      <c r="G60" s="60">
        <v>58</v>
      </c>
      <c r="H60" s="2">
        <v>0.8</v>
      </c>
      <c r="I60" s="2">
        <v>0.3</v>
      </c>
    </row>
    <row r="61" spans="1:9">
      <c r="A61" t="s">
        <v>86</v>
      </c>
      <c r="B61" t="s">
        <v>87</v>
      </c>
      <c r="C61" t="s">
        <v>135</v>
      </c>
      <c r="D61" s="34">
        <v>790</v>
      </c>
      <c r="E61" s="2">
        <v>-0.05</v>
      </c>
      <c r="F61" s="2">
        <v>0.16</v>
      </c>
      <c r="G61" s="60">
        <v>51</v>
      </c>
      <c r="H61" s="2">
        <v>-0.12</v>
      </c>
      <c r="I61" s="2">
        <v>0.27</v>
      </c>
    </row>
    <row r="62" spans="1:9">
      <c r="A62" t="s">
        <v>86</v>
      </c>
      <c r="B62" t="s">
        <v>88</v>
      </c>
      <c r="C62" t="s">
        <v>135</v>
      </c>
      <c r="D62" s="34">
        <v>679</v>
      </c>
      <c r="E62" s="2">
        <v>-0.14000000000000001</v>
      </c>
      <c r="F62" s="2">
        <v>0.15</v>
      </c>
      <c r="G62" s="60">
        <v>60.1</v>
      </c>
      <c r="H62" s="2">
        <v>0.18</v>
      </c>
      <c r="I62" s="2">
        <v>0.31</v>
      </c>
    </row>
    <row r="63" spans="1:9">
      <c r="A63" t="s">
        <v>86</v>
      </c>
      <c r="B63" t="s">
        <v>89</v>
      </c>
      <c r="C63" t="s">
        <v>135</v>
      </c>
      <c r="D63" s="34">
        <v>548</v>
      </c>
      <c r="E63" s="2">
        <v>-0.19</v>
      </c>
      <c r="F63" s="2">
        <v>0.12</v>
      </c>
      <c r="G63" s="60">
        <v>27.2</v>
      </c>
      <c r="H63" s="2">
        <v>-0.55000000000000004</v>
      </c>
      <c r="I63" s="2">
        <v>0.17</v>
      </c>
    </row>
    <row r="64" spans="1:9">
      <c r="A64" t="s">
        <v>90</v>
      </c>
      <c r="B64" t="s">
        <v>91</v>
      </c>
      <c r="C64" t="s">
        <v>135</v>
      </c>
      <c r="D64" s="34">
        <v>527</v>
      </c>
      <c r="E64" s="2">
        <v>-0.04</v>
      </c>
      <c r="F64" s="2">
        <v>0.12</v>
      </c>
      <c r="G64" s="60">
        <v>33.799999999999997</v>
      </c>
      <c r="H64" s="2">
        <v>0.24</v>
      </c>
      <c r="I64" s="2">
        <v>0.2</v>
      </c>
    </row>
    <row r="65" spans="1:9">
      <c r="A65" t="s">
        <v>90</v>
      </c>
      <c r="B65" t="s">
        <v>92</v>
      </c>
      <c r="C65" t="s">
        <v>135</v>
      </c>
      <c r="D65" s="34">
        <v>582</v>
      </c>
      <c r="E65" s="2">
        <v>0.1</v>
      </c>
      <c r="F65" s="2">
        <v>0.13</v>
      </c>
      <c r="G65" s="60">
        <v>34.6</v>
      </c>
      <c r="H65" s="2">
        <v>0.02</v>
      </c>
      <c r="I65" s="2">
        <v>0.2</v>
      </c>
    </row>
    <row r="66" spans="1:9">
      <c r="A66" t="s">
        <v>90</v>
      </c>
      <c r="B66" t="s">
        <v>93</v>
      </c>
      <c r="C66" t="s">
        <v>135</v>
      </c>
      <c r="D66" s="34">
        <v>809</v>
      </c>
      <c r="E66" s="2">
        <v>0.39</v>
      </c>
      <c r="F66" s="2">
        <v>0.16</v>
      </c>
      <c r="G66" s="60">
        <v>49.5</v>
      </c>
      <c r="H66" s="2">
        <v>0.43</v>
      </c>
      <c r="I66" s="2">
        <v>0.25</v>
      </c>
    </row>
    <row r="67" spans="1:9">
      <c r="A67" t="s">
        <v>94</v>
      </c>
      <c r="B67" t="s">
        <v>95</v>
      </c>
      <c r="C67" t="s">
        <v>135</v>
      </c>
      <c r="D67" s="34">
        <v>966</v>
      </c>
      <c r="E67" s="2">
        <v>0.19</v>
      </c>
      <c r="F67" s="2">
        <v>0.17</v>
      </c>
      <c r="G67" s="60">
        <v>59.1</v>
      </c>
      <c r="H67" s="2">
        <v>0.19</v>
      </c>
      <c r="I67" s="2">
        <v>0.27</v>
      </c>
    </row>
    <row r="68" spans="1:9">
      <c r="A68" t="s">
        <v>94</v>
      </c>
      <c r="B68" t="s">
        <v>96</v>
      </c>
      <c r="C68" t="s">
        <v>135</v>
      </c>
      <c r="D68" s="34">
        <v>1044</v>
      </c>
      <c r="E68" s="2">
        <v>0.08</v>
      </c>
      <c r="F68" s="2">
        <v>0.19</v>
      </c>
      <c r="G68" s="60">
        <v>57.4</v>
      </c>
      <c r="H68" s="2">
        <v>-0.03</v>
      </c>
      <c r="I68" s="2">
        <v>0.27</v>
      </c>
    </row>
    <row r="69" spans="1:9">
      <c r="A69" t="s">
        <v>94</v>
      </c>
      <c r="B69" t="s">
        <v>97</v>
      </c>
      <c r="C69" t="s">
        <v>135</v>
      </c>
      <c r="D69" s="34">
        <v>1043</v>
      </c>
      <c r="E69" s="2">
        <v>0</v>
      </c>
      <c r="F69" s="2">
        <v>0.17</v>
      </c>
      <c r="G69" s="60">
        <v>54.4</v>
      </c>
      <c r="H69" s="2">
        <v>-0.05</v>
      </c>
      <c r="I69" s="2">
        <v>0.24</v>
      </c>
    </row>
    <row r="70" spans="1:9">
      <c r="A70" t="s">
        <v>98</v>
      </c>
      <c r="B70" t="s">
        <v>99</v>
      </c>
      <c r="C70" t="s">
        <v>135</v>
      </c>
      <c r="D70" s="34">
        <v>979</v>
      </c>
      <c r="E70" s="2">
        <v>-0.06</v>
      </c>
      <c r="F70" s="2">
        <v>0.16</v>
      </c>
      <c r="G70" s="60">
        <v>69.5</v>
      </c>
      <c r="H70" s="2">
        <v>0.28000000000000003</v>
      </c>
      <c r="I70" s="2">
        <v>0.28999999999999998</v>
      </c>
    </row>
    <row r="71" spans="1:9">
      <c r="A71" t="s">
        <v>98</v>
      </c>
      <c r="B71" t="s">
        <v>100</v>
      </c>
      <c r="C71" t="s">
        <v>135</v>
      </c>
      <c r="D71" s="34">
        <v>826</v>
      </c>
      <c r="E71" s="2">
        <v>-0.16</v>
      </c>
      <c r="F71" s="2">
        <v>0.15</v>
      </c>
      <c r="G71" s="60">
        <v>42.3</v>
      </c>
      <c r="H71" s="2">
        <v>-0.39</v>
      </c>
      <c r="I71" s="2">
        <v>0.2</v>
      </c>
    </row>
    <row r="72" spans="1:9">
      <c r="A72" t="s">
        <v>98</v>
      </c>
      <c r="B72" t="s">
        <v>101</v>
      </c>
      <c r="C72" t="s">
        <v>135</v>
      </c>
      <c r="D72" s="34">
        <v>940</v>
      </c>
      <c r="E72" s="2">
        <v>0.14000000000000001</v>
      </c>
      <c r="F72" s="2">
        <v>0.15</v>
      </c>
      <c r="G72" s="60">
        <v>51.1</v>
      </c>
      <c r="H72" s="2">
        <v>0.21</v>
      </c>
      <c r="I72" s="2">
        <v>0.21</v>
      </c>
    </row>
    <row r="73" spans="1:9">
      <c r="A73" t="s">
        <v>102</v>
      </c>
      <c r="B73" t="s">
        <v>103</v>
      </c>
      <c r="C73" t="s">
        <v>135</v>
      </c>
      <c r="D73" s="34">
        <v>935</v>
      </c>
      <c r="E73" s="2">
        <v>-0.01</v>
      </c>
      <c r="F73" s="2">
        <v>0.15</v>
      </c>
      <c r="G73" s="60">
        <v>65.099999999999994</v>
      </c>
      <c r="H73" s="2">
        <v>0.27</v>
      </c>
      <c r="I73" s="2">
        <v>0.26</v>
      </c>
    </row>
    <row r="74" spans="1:9">
      <c r="A74" t="s">
        <v>102</v>
      </c>
      <c r="B74" t="s">
        <v>104</v>
      </c>
      <c r="C74" t="s">
        <v>135</v>
      </c>
      <c r="D74" s="34">
        <v>820</v>
      </c>
      <c r="E74" s="2">
        <v>-0.12</v>
      </c>
      <c r="F74" s="2">
        <v>0.13</v>
      </c>
      <c r="G74" s="60">
        <v>56.7</v>
      </c>
      <c r="H74" s="2">
        <v>-0.13</v>
      </c>
      <c r="I74" s="2">
        <v>0.24</v>
      </c>
    </row>
    <row r="75" spans="1:9">
      <c r="A75" t="s">
        <v>102</v>
      </c>
      <c r="B75" t="s">
        <v>105</v>
      </c>
      <c r="C75" t="s">
        <v>135</v>
      </c>
      <c r="D75" s="34">
        <v>766</v>
      </c>
      <c r="E75" s="2">
        <v>-7.0000000000000007E-2</v>
      </c>
      <c r="F75" s="2">
        <v>0.13</v>
      </c>
      <c r="G75" s="60">
        <v>63.3</v>
      </c>
      <c r="H75" s="2">
        <v>0.12</v>
      </c>
      <c r="I75" s="2">
        <v>0.26</v>
      </c>
    </row>
    <row r="76" spans="1:9">
      <c r="A76" t="s">
        <v>106</v>
      </c>
      <c r="B76" t="s">
        <v>107</v>
      </c>
      <c r="C76" t="s">
        <v>135</v>
      </c>
      <c r="D76" s="34">
        <v>671</v>
      </c>
      <c r="E76" s="2">
        <v>-0.12</v>
      </c>
      <c r="F76" s="2">
        <v>0.11</v>
      </c>
      <c r="G76" s="60">
        <v>53.4</v>
      </c>
      <c r="H76" s="2">
        <v>-0.16</v>
      </c>
      <c r="I76" s="2">
        <v>0.22</v>
      </c>
    </row>
    <row r="77" spans="1:9">
      <c r="A77" t="s">
        <v>106</v>
      </c>
      <c r="B77" t="s">
        <v>108</v>
      </c>
      <c r="C77" t="s">
        <v>135</v>
      </c>
      <c r="D77" s="34">
        <v>664</v>
      </c>
      <c r="E77" s="2">
        <v>-0.01</v>
      </c>
      <c r="F77" s="2">
        <v>0.11</v>
      </c>
      <c r="G77" s="60">
        <v>46.9</v>
      </c>
      <c r="H77" s="2">
        <v>-0.12</v>
      </c>
      <c r="I77" s="2">
        <v>0.2</v>
      </c>
    </row>
    <row r="78" spans="1:9">
      <c r="A78" t="s">
        <v>106</v>
      </c>
      <c r="B78" t="s">
        <v>109</v>
      </c>
      <c r="C78" t="s">
        <v>135</v>
      </c>
      <c r="D78" s="34">
        <v>881</v>
      </c>
      <c r="E78" s="2">
        <v>0.33</v>
      </c>
      <c r="F78" s="2">
        <v>0.13</v>
      </c>
      <c r="G78" s="60">
        <v>71.900000000000006</v>
      </c>
      <c r="H78" s="2">
        <v>0.53</v>
      </c>
      <c r="I78" s="2">
        <v>0.26</v>
      </c>
    </row>
    <row r="79" spans="1:9">
      <c r="A79" t="s">
        <v>110</v>
      </c>
      <c r="B79" t="s">
        <v>111</v>
      </c>
      <c r="C79" t="s">
        <v>135</v>
      </c>
      <c r="D79" s="34">
        <v>1057</v>
      </c>
      <c r="E79" s="2">
        <v>0.2</v>
      </c>
      <c r="F79" s="2">
        <v>0.14000000000000001</v>
      </c>
      <c r="G79" s="60">
        <v>48.4</v>
      </c>
      <c r="H79" s="2">
        <v>-0.33</v>
      </c>
      <c r="I79" s="2">
        <v>0.18</v>
      </c>
    </row>
    <row r="80" spans="1:9">
      <c r="A80" t="s">
        <v>110</v>
      </c>
      <c r="B80" t="s">
        <v>112</v>
      </c>
      <c r="C80" t="s">
        <v>135</v>
      </c>
      <c r="D80" s="34">
        <v>1187</v>
      </c>
      <c r="E80" s="2">
        <v>0.12</v>
      </c>
      <c r="F80" s="2">
        <v>0.16</v>
      </c>
      <c r="G80" s="60">
        <v>78.900000000000006</v>
      </c>
      <c r="H80" s="2">
        <v>0.63</v>
      </c>
      <c r="I80" s="2">
        <v>0.27</v>
      </c>
    </row>
    <row r="81" spans="1:9">
      <c r="A81" t="s">
        <v>110</v>
      </c>
      <c r="B81" t="s">
        <v>113</v>
      </c>
      <c r="C81" t="s">
        <v>135</v>
      </c>
      <c r="D81" s="34">
        <v>1134</v>
      </c>
      <c r="E81" s="2">
        <v>-0.04</v>
      </c>
      <c r="F81" s="2">
        <v>0.15</v>
      </c>
      <c r="G81" s="60">
        <v>39.6</v>
      </c>
      <c r="H81" s="2">
        <v>-0.5</v>
      </c>
      <c r="I81" s="2">
        <v>0.15</v>
      </c>
    </row>
    <row r="82" spans="1:9">
      <c r="A82" t="s">
        <v>114</v>
      </c>
      <c r="B82" t="s">
        <v>115</v>
      </c>
      <c r="C82" t="s">
        <v>135</v>
      </c>
      <c r="D82" s="34">
        <v>1183</v>
      </c>
      <c r="E82" s="2">
        <v>0.04</v>
      </c>
      <c r="F82" s="2">
        <v>0.15</v>
      </c>
      <c r="G82" s="60">
        <v>92</v>
      </c>
      <c r="H82" s="2">
        <v>1.33</v>
      </c>
      <c r="I82" s="2">
        <v>0.28000000000000003</v>
      </c>
    </row>
    <row r="83" spans="1:9">
      <c r="A83" t="s">
        <v>114</v>
      </c>
      <c r="B83" t="s">
        <v>116</v>
      </c>
      <c r="C83" t="s">
        <v>135</v>
      </c>
      <c r="D83" s="34">
        <v>931</v>
      </c>
      <c r="E83" s="2">
        <v>-0.21</v>
      </c>
      <c r="F83" s="2">
        <v>0.13</v>
      </c>
      <c r="G83" s="60">
        <v>61.6</v>
      </c>
      <c r="H83" s="2">
        <v>-0.33</v>
      </c>
      <c r="I83" s="2">
        <v>0.22</v>
      </c>
    </row>
    <row r="84" spans="1:9">
      <c r="A84" t="s">
        <v>114</v>
      </c>
      <c r="B84" t="s">
        <v>117</v>
      </c>
      <c r="C84" t="s">
        <v>135</v>
      </c>
      <c r="D84" s="34">
        <v>1186</v>
      </c>
      <c r="E84" s="2">
        <v>0.27</v>
      </c>
      <c r="F84" s="2">
        <v>0.15</v>
      </c>
      <c r="G84" s="60">
        <v>47.7</v>
      </c>
      <c r="H84" s="2">
        <v>-0.22</v>
      </c>
      <c r="I84" s="2">
        <v>0.16</v>
      </c>
    </row>
    <row r="85" spans="1:9">
      <c r="A85" t="s">
        <v>118</v>
      </c>
      <c r="B85" t="s">
        <v>119</v>
      </c>
      <c r="C85" t="s">
        <v>135</v>
      </c>
      <c r="D85" s="34">
        <v>1067</v>
      </c>
      <c r="E85" s="2">
        <v>-0.1</v>
      </c>
      <c r="F85" s="2">
        <v>0.14000000000000001</v>
      </c>
      <c r="G85" s="60">
        <v>64.599999999999994</v>
      </c>
      <c r="H85" s="2">
        <v>0.35</v>
      </c>
      <c r="I85" s="2">
        <v>0.21</v>
      </c>
    </row>
    <row r="86" spans="1:9">
      <c r="A86" t="s">
        <v>118</v>
      </c>
      <c r="B86" t="s">
        <v>120</v>
      </c>
      <c r="C86" t="s">
        <v>135</v>
      </c>
      <c r="D86" s="34">
        <v>972</v>
      </c>
      <c r="E86" s="2">
        <v>-0.09</v>
      </c>
      <c r="F86" s="2">
        <v>0.12</v>
      </c>
      <c r="G86" s="60">
        <v>71.8</v>
      </c>
      <c r="H86" s="2">
        <v>0.11</v>
      </c>
      <c r="I86" s="2">
        <v>0.21</v>
      </c>
    </row>
    <row r="87" spans="1:9">
      <c r="A87" t="s">
        <v>118</v>
      </c>
      <c r="B87" t="s">
        <v>121</v>
      </c>
      <c r="C87" t="s">
        <v>135</v>
      </c>
      <c r="D87" s="34">
        <v>768</v>
      </c>
      <c r="E87" s="2">
        <v>-0.21</v>
      </c>
      <c r="F87" s="2">
        <v>0.11</v>
      </c>
      <c r="G87" s="60">
        <v>58.4</v>
      </c>
      <c r="H87" s="2">
        <v>-0.19</v>
      </c>
      <c r="I87" s="2">
        <v>0.19</v>
      </c>
    </row>
    <row r="88" spans="1:9">
      <c r="A88" t="s">
        <v>122</v>
      </c>
      <c r="B88" t="s">
        <v>123</v>
      </c>
      <c r="C88" t="s">
        <v>135</v>
      </c>
      <c r="D88" s="34">
        <v>688</v>
      </c>
      <c r="E88" s="2">
        <v>-0.1</v>
      </c>
      <c r="F88" s="2">
        <v>0.09</v>
      </c>
      <c r="G88" s="60">
        <v>52.7</v>
      </c>
      <c r="H88" s="2">
        <v>-0.1</v>
      </c>
      <c r="I88" s="2">
        <v>0.17</v>
      </c>
    </row>
    <row r="89" spans="1:9">
      <c r="A89" t="s">
        <v>122</v>
      </c>
      <c r="B89" t="s">
        <v>124</v>
      </c>
      <c r="C89" t="s">
        <v>135</v>
      </c>
      <c r="D89" s="34">
        <v>765</v>
      </c>
      <c r="E89" s="2">
        <v>0.11</v>
      </c>
      <c r="F89" s="2">
        <v>0.09</v>
      </c>
      <c r="G89" s="60">
        <v>60.2</v>
      </c>
      <c r="H89" s="2">
        <v>0.14000000000000001</v>
      </c>
      <c r="I89" s="2">
        <v>0.18</v>
      </c>
    </row>
    <row r="90" spans="1:9">
      <c r="A90" t="s">
        <v>122</v>
      </c>
      <c r="B90" t="s">
        <v>125</v>
      </c>
      <c r="C90" t="s">
        <v>135</v>
      </c>
      <c r="D90" s="34">
        <v>1061</v>
      </c>
      <c r="E90" s="2">
        <v>0.39</v>
      </c>
      <c r="F90" s="2">
        <v>0.12</v>
      </c>
      <c r="G90" s="60">
        <v>46.5</v>
      </c>
      <c r="H90" s="2">
        <v>-0.23</v>
      </c>
      <c r="I90" s="2">
        <v>0.14000000000000001</v>
      </c>
    </row>
    <row r="91" spans="1:9">
      <c r="A91" t="s">
        <v>126</v>
      </c>
      <c r="B91" t="s">
        <v>127</v>
      </c>
      <c r="C91" t="s">
        <v>135</v>
      </c>
      <c r="D91" s="34">
        <v>1234</v>
      </c>
      <c r="E91" s="2">
        <v>0.16</v>
      </c>
      <c r="F91" s="2">
        <v>0.13</v>
      </c>
      <c r="G91" s="60">
        <v>58.3</v>
      </c>
      <c r="H91" s="2">
        <v>0.25</v>
      </c>
      <c r="I91" s="2">
        <v>0.16</v>
      </c>
    </row>
    <row r="92" spans="1:9">
      <c r="A92" t="s">
        <v>126</v>
      </c>
      <c r="B92" t="s">
        <v>128</v>
      </c>
      <c r="C92" t="s">
        <v>135</v>
      </c>
      <c r="D92" s="34">
        <v>1253</v>
      </c>
      <c r="E92" s="2">
        <v>0.02</v>
      </c>
      <c r="F92" s="2">
        <v>0.13</v>
      </c>
      <c r="G92" s="60">
        <v>102</v>
      </c>
      <c r="H92" s="2">
        <v>0.75</v>
      </c>
      <c r="I92" s="2">
        <v>0.25</v>
      </c>
    </row>
    <row r="93" spans="1:9">
      <c r="A93" t="s">
        <v>126</v>
      </c>
      <c r="B93" t="s">
        <v>129</v>
      </c>
      <c r="C93" t="s">
        <v>135</v>
      </c>
      <c r="D93" s="34">
        <v>1089</v>
      </c>
      <c r="E93" s="2">
        <v>-0.13</v>
      </c>
      <c r="F93" s="2">
        <v>0.11</v>
      </c>
      <c r="G93" s="60">
        <v>99.1</v>
      </c>
      <c r="H93" s="2">
        <v>-0.03</v>
      </c>
      <c r="I93" s="2">
        <v>0.23</v>
      </c>
    </row>
    <row r="94" spans="1:9">
      <c r="A94" t="s">
        <v>70</v>
      </c>
      <c r="B94" t="s">
        <v>71</v>
      </c>
      <c r="C94" t="s">
        <v>136</v>
      </c>
      <c r="D94" s="34">
        <v>17</v>
      </c>
      <c r="F94" s="2">
        <v>0.02</v>
      </c>
      <c r="G94" s="60">
        <v>1</v>
      </c>
      <c r="I94" s="2">
        <v>0.02</v>
      </c>
    </row>
    <row r="95" spans="1:9">
      <c r="A95" t="s">
        <v>70</v>
      </c>
      <c r="B95" t="s">
        <v>72</v>
      </c>
      <c r="C95" t="s">
        <v>136</v>
      </c>
      <c r="D95" s="34">
        <v>25</v>
      </c>
      <c r="E95" s="2">
        <v>0.52</v>
      </c>
      <c r="F95" s="2">
        <v>0.02</v>
      </c>
      <c r="G95" s="60">
        <v>1.3</v>
      </c>
      <c r="H95" s="2">
        <v>0.28000000000000003</v>
      </c>
      <c r="I95" s="2">
        <v>0.02</v>
      </c>
    </row>
    <row r="96" spans="1:9">
      <c r="A96" t="s">
        <v>70</v>
      </c>
      <c r="B96" t="s">
        <v>73</v>
      </c>
      <c r="C96" t="s">
        <v>136</v>
      </c>
      <c r="D96" s="34">
        <v>25</v>
      </c>
      <c r="E96" s="2">
        <v>-0.01</v>
      </c>
      <c r="F96" s="2">
        <v>0.02</v>
      </c>
      <c r="G96" s="60">
        <v>1.2</v>
      </c>
      <c r="H96" s="2">
        <v>-0.03</v>
      </c>
      <c r="I96" s="2">
        <v>0.02</v>
      </c>
    </row>
    <row r="97" spans="1:9">
      <c r="A97" t="s">
        <v>74</v>
      </c>
      <c r="B97" t="s">
        <v>75</v>
      </c>
      <c r="C97" t="s">
        <v>136</v>
      </c>
      <c r="D97" s="34">
        <v>69</v>
      </c>
      <c r="E97" s="2">
        <v>1.78</v>
      </c>
      <c r="F97" s="2">
        <v>0.04</v>
      </c>
      <c r="G97" s="60">
        <v>2.2999999999999998</v>
      </c>
      <c r="H97" s="2">
        <v>0.91</v>
      </c>
      <c r="I97" s="2">
        <v>0.03</v>
      </c>
    </row>
    <row r="98" spans="1:9">
      <c r="A98" t="s">
        <v>74</v>
      </c>
      <c r="B98" t="s">
        <v>76</v>
      </c>
      <c r="C98" t="s">
        <v>136</v>
      </c>
      <c r="D98" s="34">
        <v>68</v>
      </c>
      <c r="E98" s="2">
        <v>-0.02</v>
      </c>
      <c r="F98" s="2">
        <v>0.03</v>
      </c>
      <c r="G98" s="60">
        <v>2.2000000000000002</v>
      </c>
      <c r="H98" s="2">
        <v>-0.08</v>
      </c>
      <c r="I98" s="2">
        <v>0.02</v>
      </c>
    </row>
    <row r="99" spans="1:9">
      <c r="A99" t="s">
        <v>74</v>
      </c>
      <c r="B99" t="s">
        <v>77</v>
      </c>
      <c r="C99" t="s">
        <v>136</v>
      </c>
      <c r="D99" s="34">
        <v>71</v>
      </c>
      <c r="E99" s="2">
        <v>0.05</v>
      </c>
      <c r="F99" s="2">
        <v>0.03</v>
      </c>
      <c r="G99" s="60">
        <v>2.2999999999999998</v>
      </c>
      <c r="H99" s="2">
        <v>0.09</v>
      </c>
      <c r="I99" s="2">
        <v>0.02</v>
      </c>
    </row>
    <row r="100" spans="1:9">
      <c r="A100" t="s">
        <v>78</v>
      </c>
      <c r="B100" t="s">
        <v>79</v>
      </c>
      <c r="C100" t="s">
        <v>136</v>
      </c>
      <c r="D100" s="34">
        <v>112</v>
      </c>
      <c r="E100" s="2">
        <v>0.56999999999999995</v>
      </c>
      <c r="F100" s="2">
        <v>0.04</v>
      </c>
      <c r="G100" s="60">
        <v>4.5</v>
      </c>
      <c r="H100" s="2">
        <v>0.92</v>
      </c>
      <c r="I100" s="2">
        <v>0.04</v>
      </c>
    </row>
    <row r="101" spans="1:9">
      <c r="A101" t="s">
        <v>78</v>
      </c>
      <c r="B101" t="s">
        <v>80</v>
      </c>
      <c r="C101" t="s">
        <v>136</v>
      </c>
      <c r="D101" s="34">
        <v>103</v>
      </c>
      <c r="E101" s="2">
        <v>-0.08</v>
      </c>
      <c r="F101" s="2">
        <v>0.03</v>
      </c>
      <c r="G101" s="60">
        <v>4.5999999999999996</v>
      </c>
      <c r="H101" s="2">
        <v>0.02</v>
      </c>
      <c r="I101" s="2">
        <v>0.03</v>
      </c>
    </row>
    <row r="102" spans="1:9">
      <c r="A102" t="s">
        <v>78</v>
      </c>
      <c r="B102" t="s">
        <v>81</v>
      </c>
      <c r="C102" t="s">
        <v>136</v>
      </c>
      <c r="D102" s="34">
        <v>124</v>
      </c>
      <c r="E102" s="2">
        <v>0.21</v>
      </c>
      <c r="F102" s="2">
        <v>0.03</v>
      </c>
      <c r="G102" s="60">
        <v>5.3</v>
      </c>
      <c r="H102" s="2">
        <v>0.16</v>
      </c>
      <c r="I102" s="2">
        <v>0.03</v>
      </c>
    </row>
    <row r="103" spans="1:9">
      <c r="A103" t="s">
        <v>82</v>
      </c>
      <c r="B103" t="s">
        <v>83</v>
      </c>
      <c r="C103" t="s">
        <v>136</v>
      </c>
      <c r="D103" s="34">
        <v>131</v>
      </c>
      <c r="E103" s="2">
        <v>0.06</v>
      </c>
      <c r="F103" s="2">
        <v>0.03</v>
      </c>
      <c r="G103" s="60">
        <v>5.0999999999999996</v>
      </c>
      <c r="H103" s="2">
        <v>-0.05</v>
      </c>
      <c r="I103" s="2">
        <v>0.03</v>
      </c>
    </row>
    <row r="104" spans="1:9">
      <c r="A104" t="s">
        <v>82</v>
      </c>
      <c r="B104" t="s">
        <v>84</v>
      </c>
      <c r="C104" t="s">
        <v>136</v>
      </c>
      <c r="D104" s="34">
        <v>118</v>
      </c>
      <c r="E104" s="2">
        <v>-0.1</v>
      </c>
      <c r="F104" s="2">
        <v>0.03</v>
      </c>
      <c r="G104" s="60">
        <v>4.8</v>
      </c>
      <c r="H104" s="2">
        <v>-0.06</v>
      </c>
      <c r="I104" s="2">
        <v>0.03</v>
      </c>
    </row>
    <row r="105" spans="1:9">
      <c r="A105" t="s">
        <v>82</v>
      </c>
      <c r="B105" t="s">
        <v>85</v>
      </c>
      <c r="C105" t="s">
        <v>136</v>
      </c>
      <c r="D105" s="34">
        <v>129</v>
      </c>
      <c r="E105" s="2">
        <v>0.1</v>
      </c>
      <c r="F105" s="2">
        <v>0.03</v>
      </c>
      <c r="G105" s="60">
        <v>5.6</v>
      </c>
      <c r="H105" s="2">
        <v>0.17</v>
      </c>
      <c r="I105" s="2">
        <v>0.03</v>
      </c>
    </row>
    <row r="106" spans="1:9">
      <c r="A106" t="s">
        <v>86</v>
      </c>
      <c r="B106" t="s">
        <v>87</v>
      </c>
      <c r="C106" t="s">
        <v>136</v>
      </c>
      <c r="D106" s="34">
        <v>118</v>
      </c>
      <c r="E106" s="2">
        <v>-0.08</v>
      </c>
      <c r="F106" s="2">
        <v>0.02</v>
      </c>
      <c r="G106" s="60">
        <v>5.2</v>
      </c>
      <c r="H106" s="2">
        <v>-7.0000000000000007E-2</v>
      </c>
      <c r="I106" s="2">
        <v>0.03</v>
      </c>
    </row>
    <row r="107" spans="1:9">
      <c r="A107" t="s">
        <v>86</v>
      </c>
      <c r="B107" t="s">
        <v>88</v>
      </c>
      <c r="C107" t="s">
        <v>136</v>
      </c>
      <c r="D107" s="34">
        <v>113</v>
      </c>
      <c r="E107" s="2">
        <v>-0.05</v>
      </c>
      <c r="F107" s="2">
        <v>0.02</v>
      </c>
      <c r="G107" s="60">
        <v>4.5999999999999996</v>
      </c>
      <c r="H107" s="2">
        <v>-0.1</v>
      </c>
      <c r="I107" s="2">
        <v>0.02</v>
      </c>
    </row>
    <row r="108" spans="1:9">
      <c r="A108" t="s">
        <v>86</v>
      </c>
      <c r="B108" t="s">
        <v>89</v>
      </c>
      <c r="C108" t="s">
        <v>136</v>
      </c>
      <c r="D108" s="34">
        <v>119</v>
      </c>
      <c r="E108" s="2">
        <v>0.05</v>
      </c>
      <c r="F108" s="2">
        <v>0.03</v>
      </c>
      <c r="G108" s="60">
        <v>4.9000000000000004</v>
      </c>
      <c r="H108" s="2">
        <v>0.06</v>
      </c>
      <c r="I108" s="2">
        <v>0.03</v>
      </c>
    </row>
    <row r="109" spans="1:9">
      <c r="A109" t="s">
        <v>90</v>
      </c>
      <c r="B109" t="s">
        <v>91</v>
      </c>
      <c r="C109" t="s">
        <v>136</v>
      </c>
      <c r="D109" s="34">
        <v>133</v>
      </c>
      <c r="E109" s="2">
        <v>0.12</v>
      </c>
      <c r="F109" s="2">
        <v>0.03</v>
      </c>
      <c r="G109" s="60">
        <v>5.5</v>
      </c>
      <c r="H109" s="2">
        <v>0.11</v>
      </c>
      <c r="I109" s="2">
        <v>0.03</v>
      </c>
    </row>
    <row r="110" spans="1:9">
      <c r="A110" t="s">
        <v>90</v>
      </c>
      <c r="B110" t="s">
        <v>92</v>
      </c>
      <c r="C110" t="s">
        <v>136</v>
      </c>
      <c r="D110" s="34">
        <v>132</v>
      </c>
      <c r="E110" s="2">
        <v>0</v>
      </c>
      <c r="F110" s="2">
        <v>0.03</v>
      </c>
      <c r="G110" s="60">
        <v>5.0999999999999996</v>
      </c>
      <c r="H110" s="2">
        <v>-7.0000000000000007E-2</v>
      </c>
      <c r="I110" s="2">
        <v>0.03</v>
      </c>
    </row>
    <row r="111" spans="1:9">
      <c r="A111" t="s">
        <v>90</v>
      </c>
      <c r="B111" t="s">
        <v>93</v>
      </c>
      <c r="C111" t="s">
        <v>136</v>
      </c>
      <c r="D111" s="34">
        <v>132</v>
      </c>
      <c r="E111" s="2">
        <v>0</v>
      </c>
      <c r="F111" s="2">
        <v>0.03</v>
      </c>
      <c r="G111" s="60">
        <v>5.5</v>
      </c>
      <c r="H111" s="2">
        <v>0.09</v>
      </c>
      <c r="I111" s="2">
        <v>0.03</v>
      </c>
    </row>
    <row r="112" spans="1:9">
      <c r="A112" t="s">
        <v>94</v>
      </c>
      <c r="B112" t="s">
        <v>95</v>
      </c>
      <c r="C112" t="s">
        <v>136</v>
      </c>
      <c r="D112" s="34">
        <v>142</v>
      </c>
      <c r="E112" s="2">
        <v>7.0000000000000007E-2</v>
      </c>
      <c r="F112" s="2">
        <v>0.03</v>
      </c>
      <c r="G112" s="60">
        <v>5.4</v>
      </c>
      <c r="H112" s="2">
        <v>-0.03</v>
      </c>
      <c r="I112" s="2">
        <v>0.02</v>
      </c>
    </row>
    <row r="113" spans="1:9">
      <c r="A113" t="s">
        <v>94</v>
      </c>
      <c r="B113" t="s">
        <v>96</v>
      </c>
      <c r="C113" t="s">
        <v>136</v>
      </c>
      <c r="D113" s="34">
        <v>137</v>
      </c>
      <c r="E113" s="2">
        <v>-0.03</v>
      </c>
      <c r="F113" s="2">
        <v>0.02</v>
      </c>
      <c r="G113" s="60">
        <v>5.3</v>
      </c>
      <c r="H113" s="2">
        <v>-0.01</v>
      </c>
      <c r="I113" s="2">
        <v>0.02</v>
      </c>
    </row>
    <row r="114" spans="1:9">
      <c r="A114" t="s">
        <v>94</v>
      </c>
      <c r="B114" t="s">
        <v>97</v>
      </c>
      <c r="C114" t="s">
        <v>136</v>
      </c>
      <c r="D114" s="34">
        <v>153</v>
      </c>
      <c r="E114" s="2">
        <v>0.11</v>
      </c>
      <c r="F114" s="2">
        <v>0.03</v>
      </c>
      <c r="G114" s="60">
        <v>6</v>
      </c>
      <c r="H114" s="2">
        <v>0.14000000000000001</v>
      </c>
      <c r="I114" s="2">
        <v>0.03</v>
      </c>
    </row>
    <row r="115" spans="1:9">
      <c r="A115" t="s">
        <v>98</v>
      </c>
      <c r="B115" t="s">
        <v>99</v>
      </c>
      <c r="C115" t="s">
        <v>136</v>
      </c>
      <c r="D115" s="34">
        <v>159</v>
      </c>
      <c r="E115" s="2">
        <v>0.04</v>
      </c>
      <c r="F115" s="2">
        <v>0.03</v>
      </c>
      <c r="G115" s="60">
        <v>6.2</v>
      </c>
      <c r="H115" s="2">
        <v>0.03</v>
      </c>
      <c r="I115" s="2">
        <v>0.03</v>
      </c>
    </row>
    <row r="116" spans="1:9">
      <c r="A116" t="s">
        <v>98</v>
      </c>
      <c r="B116" t="s">
        <v>100</v>
      </c>
      <c r="C116" t="s">
        <v>136</v>
      </c>
      <c r="D116" s="34">
        <v>139</v>
      </c>
      <c r="E116" s="2">
        <v>-0.12</v>
      </c>
      <c r="F116" s="2">
        <v>0.02</v>
      </c>
      <c r="G116" s="60">
        <v>5.3</v>
      </c>
      <c r="H116" s="2">
        <v>-0.15</v>
      </c>
      <c r="I116" s="2">
        <v>0.03</v>
      </c>
    </row>
    <row r="117" spans="1:9">
      <c r="A117" t="s">
        <v>98</v>
      </c>
      <c r="B117" t="s">
        <v>101</v>
      </c>
      <c r="C117" t="s">
        <v>136</v>
      </c>
      <c r="D117" s="34">
        <v>148</v>
      </c>
      <c r="E117" s="2">
        <v>0.06</v>
      </c>
      <c r="F117" s="2">
        <v>0.02</v>
      </c>
      <c r="G117" s="60">
        <v>7.1</v>
      </c>
      <c r="H117" s="2">
        <v>0.35</v>
      </c>
      <c r="I117" s="2">
        <v>0.03</v>
      </c>
    </row>
    <row r="118" spans="1:9">
      <c r="A118" t="s">
        <v>102</v>
      </c>
      <c r="B118" t="s">
        <v>103</v>
      </c>
      <c r="C118" t="s">
        <v>136</v>
      </c>
      <c r="D118" s="34">
        <v>142</v>
      </c>
      <c r="E118" s="2">
        <v>-0.04</v>
      </c>
      <c r="F118" s="2">
        <v>0.02</v>
      </c>
      <c r="G118" s="60">
        <v>5.7</v>
      </c>
      <c r="H118" s="2">
        <v>-0.2</v>
      </c>
      <c r="I118" s="2">
        <v>0.02</v>
      </c>
    </row>
    <row r="119" spans="1:9">
      <c r="A119" t="s">
        <v>102</v>
      </c>
      <c r="B119" t="s">
        <v>104</v>
      </c>
      <c r="C119" t="s">
        <v>136</v>
      </c>
      <c r="D119" s="34">
        <v>129</v>
      </c>
      <c r="E119" s="2">
        <v>-0.09</v>
      </c>
      <c r="F119" s="2">
        <v>0.02</v>
      </c>
      <c r="G119" s="60">
        <v>5.3</v>
      </c>
      <c r="H119" s="2">
        <v>-0.08</v>
      </c>
      <c r="I119" s="2">
        <v>0.02</v>
      </c>
    </row>
    <row r="120" spans="1:9">
      <c r="A120" t="s">
        <v>102</v>
      </c>
      <c r="B120" t="s">
        <v>105</v>
      </c>
      <c r="C120" t="s">
        <v>136</v>
      </c>
      <c r="D120" s="34">
        <v>131</v>
      </c>
      <c r="E120" s="2">
        <v>0.01</v>
      </c>
      <c r="F120" s="2">
        <v>0.02</v>
      </c>
      <c r="G120" s="60">
        <v>4.8</v>
      </c>
      <c r="H120" s="2">
        <v>-0.09</v>
      </c>
      <c r="I120" s="2">
        <v>0.02</v>
      </c>
    </row>
    <row r="121" spans="1:9">
      <c r="A121" t="s">
        <v>106</v>
      </c>
      <c r="B121" t="s">
        <v>107</v>
      </c>
      <c r="C121" t="s">
        <v>136</v>
      </c>
      <c r="D121" s="34">
        <v>135</v>
      </c>
      <c r="E121" s="2">
        <v>0.03</v>
      </c>
      <c r="F121" s="2">
        <v>0.02</v>
      </c>
      <c r="G121" s="60">
        <v>5.5</v>
      </c>
      <c r="H121" s="2">
        <v>0.13</v>
      </c>
      <c r="I121" s="2">
        <v>0.02</v>
      </c>
    </row>
    <row r="122" spans="1:9">
      <c r="A122" t="s">
        <v>106</v>
      </c>
      <c r="B122" t="s">
        <v>108</v>
      </c>
      <c r="C122" t="s">
        <v>136</v>
      </c>
      <c r="D122" s="34">
        <v>137</v>
      </c>
      <c r="E122" s="2">
        <v>0.02</v>
      </c>
      <c r="F122" s="2">
        <v>0.02</v>
      </c>
      <c r="G122" s="60">
        <v>5.9</v>
      </c>
      <c r="H122" s="2">
        <v>0.08</v>
      </c>
      <c r="I122" s="2">
        <v>0.02</v>
      </c>
    </row>
    <row r="123" spans="1:9">
      <c r="A123" t="s">
        <v>106</v>
      </c>
      <c r="B123" t="s">
        <v>109</v>
      </c>
      <c r="C123" t="s">
        <v>136</v>
      </c>
      <c r="D123" s="34">
        <v>145</v>
      </c>
      <c r="E123" s="2">
        <v>0.06</v>
      </c>
      <c r="F123" s="2">
        <v>0.02</v>
      </c>
      <c r="G123" s="60">
        <v>5.9</v>
      </c>
      <c r="H123" s="2">
        <v>0</v>
      </c>
      <c r="I123" s="2">
        <v>0.02</v>
      </c>
    </row>
    <row r="124" spans="1:9">
      <c r="A124" t="s">
        <v>110</v>
      </c>
      <c r="B124" t="s">
        <v>111</v>
      </c>
      <c r="C124" t="s">
        <v>136</v>
      </c>
      <c r="D124" s="34">
        <v>142</v>
      </c>
      <c r="E124" s="2">
        <v>-0.03</v>
      </c>
      <c r="F124" s="2">
        <v>0.02</v>
      </c>
      <c r="G124" s="60">
        <v>5.3</v>
      </c>
      <c r="H124" s="2">
        <v>-0.11</v>
      </c>
      <c r="I124" s="2">
        <v>0.02</v>
      </c>
    </row>
    <row r="125" spans="1:9">
      <c r="A125" t="s">
        <v>110</v>
      </c>
      <c r="B125" t="s">
        <v>112</v>
      </c>
      <c r="C125" t="s">
        <v>136</v>
      </c>
      <c r="D125" s="34">
        <v>135</v>
      </c>
      <c r="E125" s="2">
        <v>-0.04</v>
      </c>
      <c r="F125" s="2">
        <v>0.02</v>
      </c>
      <c r="G125" s="60">
        <v>5.0999999999999996</v>
      </c>
      <c r="H125" s="2">
        <v>-0.03</v>
      </c>
      <c r="I125" s="2">
        <v>0.02</v>
      </c>
    </row>
    <row r="126" spans="1:9">
      <c r="A126" t="s">
        <v>110</v>
      </c>
      <c r="B126" t="s">
        <v>113</v>
      </c>
      <c r="C126" t="s">
        <v>136</v>
      </c>
      <c r="D126" s="34">
        <v>141</v>
      </c>
      <c r="E126" s="2">
        <v>0.04</v>
      </c>
      <c r="F126" s="2">
        <v>0.02</v>
      </c>
      <c r="G126" s="60">
        <v>5.6</v>
      </c>
      <c r="H126" s="2">
        <v>0.1</v>
      </c>
      <c r="I126" s="2">
        <v>0.02</v>
      </c>
    </row>
    <row r="127" spans="1:9">
      <c r="A127" t="s">
        <v>114</v>
      </c>
      <c r="B127" t="s">
        <v>115</v>
      </c>
      <c r="C127" t="s">
        <v>136</v>
      </c>
      <c r="D127" s="34">
        <v>146</v>
      </c>
      <c r="E127" s="2">
        <v>0.03</v>
      </c>
      <c r="F127" s="2">
        <v>0.02</v>
      </c>
      <c r="G127" s="60">
        <v>5.6</v>
      </c>
      <c r="H127" s="2">
        <v>0</v>
      </c>
      <c r="I127" s="2">
        <v>0.02</v>
      </c>
    </row>
    <row r="128" spans="1:9">
      <c r="A128" t="s">
        <v>114</v>
      </c>
      <c r="B128" t="s">
        <v>116</v>
      </c>
      <c r="C128" t="s">
        <v>136</v>
      </c>
      <c r="D128" s="34">
        <v>130</v>
      </c>
      <c r="E128" s="2">
        <v>-0.11</v>
      </c>
      <c r="F128" s="2">
        <v>0.02</v>
      </c>
      <c r="G128" s="60">
        <v>4.8</v>
      </c>
      <c r="H128" s="2">
        <v>-0.15</v>
      </c>
      <c r="I128" s="2">
        <v>0.02</v>
      </c>
    </row>
    <row r="129" spans="1:9">
      <c r="A129" t="s">
        <v>114</v>
      </c>
      <c r="B129" t="s">
        <v>117</v>
      </c>
      <c r="C129" t="s">
        <v>136</v>
      </c>
      <c r="D129" s="34">
        <v>148</v>
      </c>
      <c r="E129" s="2">
        <v>0.14000000000000001</v>
      </c>
      <c r="F129" s="2">
        <v>0.02</v>
      </c>
      <c r="G129" s="60">
        <v>6.7</v>
      </c>
      <c r="H129" s="2">
        <v>0.39</v>
      </c>
      <c r="I129" s="2">
        <v>0.02</v>
      </c>
    </row>
    <row r="130" spans="1:9">
      <c r="A130" t="s">
        <v>118</v>
      </c>
      <c r="B130" t="s">
        <v>119</v>
      </c>
      <c r="C130" t="s">
        <v>136</v>
      </c>
      <c r="D130" s="34">
        <v>144</v>
      </c>
      <c r="E130">
        <v>-0.02</v>
      </c>
      <c r="F130">
        <v>0.02</v>
      </c>
      <c r="G130" s="60">
        <v>5.9</v>
      </c>
      <c r="H130">
        <v>-0.11</v>
      </c>
      <c r="I130">
        <v>0.02</v>
      </c>
    </row>
    <row r="131" spans="1:9">
      <c r="A131" t="s">
        <v>118</v>
      </c>
      <c r="B131" t="s">
        <v>120</v>
      </c>
      <c r="C131" t="s">
        <v>136</v>
      </c>
      <c r="D131" s="34">
        <v>144</v>
      </c>
      <c r="E131">
        <v>0</v>
      </c>
      <c r="F131">
        <v>0.02</v>
      </c>
      <c r="G131" s="60">
        <v>6.3</v>
      </c>
      <c r="H131">
        <v>0.06</v>
      </c>
      <c r="I131">
        <v>0.02</v>
      </c>
    </row>
    <row r="132" spans="1:9">
      <c r="A132" t="s">
        <v>118</v>
      </c>
      <c r="B132" t="s">
        <v>121</v>
      </c>
      <c r="C132" t="s">
        <v>136</v>
      </c>
      <c r="D132" s="34">
        <v>131</v>
      </c>
      <c r="E132">
        <v>-0.09</v>
      </c>
      <c r="F132">
        <v>0.02</v>
      </c>
      <c r="G132" s="60">
        <v>5.4</v>
      </c>
      <c r="H132">
        <v>-0.15</v>
      </c>
      <c r="I132">
        <v>0.02</v>
      </c>
    </row>
    <row r="133" spans="1:9">
      <c r="A133" t="s">
        <v>122</v>
      </c>
      <c r="B133" t="s">
        <v>123</v>
      </c>
      <c r="C133" t="s">
        <v>136</v>
      </c>
      <c r="D133" s="34">
        <v>139</v>
      </c>
      <c r="E133">
        <v>0.06</v>
      </c>
      <c r="F133">
        <v>0.02</v>
      </c>
      <c r="G133" s="60">
        <v>5.9</v>
      </c>
      <c r="H133">
        <v>0.1</v>
      </c>
      <c r="I133">
        <v>0.02</v>
      </c>
    </row>
    <row r="134" spans="1:9">
      <c r="A134" t="s">
        <v>122</v>
      </c>
      <c r="B134" t="s">
        <v>124</v>
      </c>
      <c r="C134" t="s">
        <v>136</v>
      </c>
      <c r="D134" s="34">
        <v>151</v>
      </c>
      <c r="E134">
        <v>0.09</v>
      </c>
      <c r="F134">
        <v>0.02</v>
      </c>
      <c r="G134" s="60">
        <v>6.8</v>
      </c>
      <c r="H134">
        <v>0.14000000000000001</v>
      </c>
      <c r="I134">
        <v>0.02</v>
      </c>
    </row>
    <row r="135" spans="1:9">
      <c r="A135" t="s">
        <v>122</v>
      </c>
      <c r="B135" t="s">
        <v>125</v>
      </c>
      <c r="C135" t="s">
        <v>136</v>
      </c>
      <c r="D135" s="34">
        <v>144</v>
      </c>
      <c r="E135">
        <v>-0.04</v>
      </c>
      <c r="F135">
        <v>0.02</v>
      </c>
      <c r="G135" s="60">
        <v>5.0999999999999996</v>
      </c>
      <c r="H135">
        <v>-0.24</v>
      </c>
      <c r="I135">
        <v>0.02</v>
      </c>
    </row>
    <row r="136" spans="1:9">
      <c r="A136" t="s">
        <v>126</v>
      </c>
      <c r="B136" t="s">
        <v>127</v>
      </c>
      <c r="C136" t="s">
        <v>136</v>
      </c>
      <c r="D136" s="34">
        <v>131</v>
      </c>
      <c r="E136">
        <v>-0.09</v>
      </c>
      <c r="F136">
        <v>0.01</v>
      </c>
      <c r="G136" s="60">
        <v>5.6</v>
      </c>
      <c r="H136">
        <v>0.1</v>
      </c>
      <c r="I136">
        <v>0.02</v>
      </c>
    </row>
    <row r="137" spans="1:9">
      <c r="A137" t="s">
        <v>126</v>
      </c>
      <c r="B137" t="s">
        <v>128</v>
      </c>
      <c r="C137" t="s">
        <v>136</v>
      </c>
      <c r="D137" s="34">
        <v>129</v>
      </c>
      <c r="E137">
        <v>-0.01</v>
      </c>
      <c r="F137">
        <v>0.01</v>
      </c>
      <c r="G137" s="60">
        <v>6.3</v>
      </c>
      <c r="H137">
        <v>0.11</v>
      </c>
      <c r="I137">
        <v>0.02</v>
      </c>
    </row>
    <row r="138" spans="1:9">
      <c r="A138" t="s">
        <v>126</v>
      </c>
      <c r="B138" t="s">
        <v>129</v>
      </c>
      <c r="C138" t="s">
        <v>136</v>
      </c>
      <c r="D138" s="34">
        <v>141</v>
      </c>
      <c r="E138">
        <v>0.09</v>
      </c>
      <c r="F138">
        <v>0.01</v>
      </c>
      <c r="G138" s="60">
        <v>5.8</v>
      </c>
      <c r="H138">
        <v>-7.0000000000000007E-2</v>
      </c>
      <c r="I138">
        <v>0.01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14" workbookViewId="0">
      <selection activeCell="E5" sqref="E5"/>
    </sheetView>
  </sheetViews>
  <sheetFormatPr baseColWidth="10" defaultColWidth="8.83203125" defaultRowHeight="14"/>
  <cols>
    <col min="5" max="5" width="12.1640625" bestFit="1" customWidth="1"/>
    <col min="6" max="6" width="11" bestFit="1" customWidth="1"/>
    <col min="7" max="7" width="7" bestFit="1" customWidth="1"/>
    <col min="8" max="8" width="14" customWidth="1"/>
    <col min="9" max="9" width="18.1640625" bestFit="1" customWidth="1"/>
    <col min="10" max="10" width="19.1640625" bestFit="1" customWidth="1"/>
    <col min="11" max="11" width="6.5" bestFit="1" customWidth="1"/>
    <col min="12" max="12" width="14" customWidth="1"/>
    <col min="17" max="17" width="12.1640625" bestFit="1" customWidth="1"/>
    <col min="18" max="20" width="16.6640625" bestFit="1" customWidth="1"/>
    <col min="21" max="21" width="10" bestFit="1" customWidth="1"/>
    <col min="23" max="23" width="24.1640625" bestFit="1" customWidth="1"/>
    <col min="24" max="24" width="16.6640625" bestFit="1" customWidth="1"/>
    <col min="25" max="25" width="8.1640625" bestFit="1" customWidth="1"/>
    <col min="26" max="26" width="10.1640625" bestFit="1" customWidth="1"/>
    <col min="27" max="27" width="10" bestFit="1" customWidth="1"/>
    <col min="28" max="28" width="12.1640625" bestFit="1" customWidth="1"/>
    <col min="29" max="31" width="16.6640625" bestFit="1" customWidth="1"/>
    <col min="32" max="32" width="10" bestFit="1" customWidth="1"/>
    <col min="34" max="34" width="20.1640625" bestFit="1" customWidth="1"/>
    <col min="35" max="35" width="16.6640625" bestFit="1" customWidth="1"/>
    <col min="36" max="36" width="8.1640625" bestFit="1" customWidth="1"/>
    <col min="37" max="37" width="10.1640625" bestFit="1" customWidth="1"/>
    <col min="38" max="38" width="13.1640625" customWidth="1"/>
    <col min="39" max="39" width="18.6640625" bestFit="1" customWidth="1"/>
    <col min="40" max="40" width="14.1640625" bestFit="1" customWidth="1"/>
    <col min="41" max="41" width="17.83203125" bestFit="1" customWidth="1"/>
    <col min="42" max="42" width="24.1640625" bestFit="1" customWidth="1"/>
    <col min="43" max="43" width="10.1640625" bestFit="1" customWidth="1"/>
    <col min="44" max="44" width="13.6640625" bestFit="1" customWidth="1"/>
    <col min="45" max="45" width="20.1640625" bestFit="1" customWidth="1"/>
    <col min="46" max="46" width="13.1640625" bestFit="1" customWidth="1"/>
  </cols>
  <sheetData>
    <row r="1" spans="1:46" ht="18">
      <c r="A1" s="46" t="s">
        <v>137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138</v>
      </c>
      <c r="E3" s="4" t="s">
        <v>139</v>
      </c>
      <c r="I3" s="4" t="s">
        <v>140</v>
      </c>
      <c r="M3" s="4" t="s">
        <v>141</v>
      </c>
      <c r="Q3" s="4" t="s">
        <v>142</v>
      </c>
      <c r="W3" s="4" t="s">
        <v>143</v>
      </c>
      <c r="AB3" s="4" t="s">
        <v>144</v>
      </c>
      <c r="AH3" s="4" t="s">
        <v>145</v>
      </c>
      <c r="AM3" s="4" t="s">
        <v>146</v>
      </c>
    </row>
    <row r="4" spans="1:46">
      <c r="W4" s="47" t="s">
        <v>147</v>
      </c>
      <c r="AH4" s="47" t="s">
        <v>147</v>
      </c>
      <c r="AM4" s="48" t="s">
        <v>148</v>
      </c>
    </row>
    <row r="5" spans="1:46" ht="17.25" customHeight="1">
      <c r="E5" s="8" t="s">
        <v>149</v>
      </c>
      <c r="F5" s="52" t="s">
        <v>150</v>
      </c>
      <c r="G5" s="52" t="s">
        <v>151</v>
      </c>
      <c r="I5" s="8" t="s">
        <v>149</v>
      </c>
      <c r="J5" s="52" t="s">
        <v>47</v>
      </c>
      <c r="K5" s="52" t="s">
        <v>152</v>
      </c>
      <c r="M5" s="12"/>
      <c r="N5" s="12"/>
      <c r="O5" s="12"/>
      <c r="Q5" s="8" t="s">
        <v>150</v>
      </c>
      <c r="R5" s="8" t="s">
        <v>153</v>
      </c>
      <c r="W5" s="8" t="s">
        <v>154</v>
      </c>
      <c r="X5" s="8" t="s">
        <v>153</v>
      </c>
      <c r="AB5" s="8" t="s">
        <v>151</v>
      </c>
      <c r="AC5" s="8" t="s">
        <v>153</v>
      </c>
      <c r="AH5" s="8" t="s">
        <v>155</v>
      </c>
      <c r="AI5" s="8" t="s">
        <v>153</v>
      </c>
      <c r="AM5" s="8" t="s">
        <v>61</v>
      </c>
      <c r="AN5" t="s">
        <v>129</v>
      </c>
    </row>
    <row r="6" spans="1:46">
      <c r="E6" t="s">
        <v>113</v>
      </c>
      <c r="F6" s="17">
        <v>7818</v>
      </c>
      <c r="G6" s="17">
        <v>269.8</v>
      </c>
      <c r="I6" t="s">
        <v>113</v>
      </c>
      <c r="J6" s="49">
        <v>1025</v>
      </c>
      <c r="K6" s="17">
        <v>263</v>
      </c>
      <c r="M6" s="12"/>
      <c r="N6" s="12"/>
      <c r="O6" s="12"/>
      <c r="Q6" s="8" t="s">
        <v>149</v>
      </c>
      <c r="R6" s="52" t="s">
        <v>134</v>
      </c>
      <c r="S6" s="52" t="s">
        <v>135</v>
      </c>
      <c r="T6" s="52" t="s">
        <v>136</v>
      </c>
      <c r="U6" s="52" t="s">
        <v>156</v>
      </c>
      <c r="W6" s="8" t="s">
        <v>149</v>
      </c>
      <c r="X6" s="52" t="s">
        <v>134</v>
      </c>
      <c r="Y6" s="52" t="s">
        <v>135</v>
      </c>
      <c r="Z6" s="52" t="s">
        <v>136</v>
      </c>
      <c r="AB6" s="8" t="s">
        <v>149</v>
      </c>
      <c r="AC6" s="52" t="s">
        <v>134</v>
      </c>
      <c r="AD6" s="52" t="s">
        <v>135</v>
      </c>
      <c r="AE6" s="52" t="s">
        <v>136</v>
      </c>
      <c r="AF6" t="s">
        <v>156</v>
      </c>
      <c r="AH6" s="8" t="s">
        <v>149</v>
      </c>
      <c r="AI6" s="52" t="s">
        <v>134</v>
      </c>
      <c r="AJ6" s="52" t="s">
        <v>135</v>
      </c>
      <c r="AK6" s="52" t="s">
        <v>136</v>
      </c>
    </row>
    <row r="7" spans="1:46">
      <c r="E7" t="s">
        <v>115</v>
      </c>
      <c r="F7" s="17">
        <v>7845</v>
      </c>
      <c r="G7" s="17">
        <v>328.6</v>
      </c>
      <c r="I7" t="s">
        <v>115</v>
      </c>
      <c r="J7" s="49">
        <v>1106</v>
      </c>
      <c r="K7" s="17">
        <v>297</v>
      </c>
      <c r="Q7" t="s">
        <v>113</v>
      </c>
      <c r="R7" s="17">
        <v>6543</v>
      </c>
      <c r="S7" s="17">
        <v>1134</v>
      </c>
      <c r="T7" s="17">
        <v>141</v>
      </c>
      <c r="U7" s="16">
        <v>7818</v>
      </c>
      <c r="W7" t="s">
        <v>113</v>
      </c>
      <c r="X7" s="1">
        <v>0.84</v>
      </c>
      <c r="Y7" s="1">
        <v>0.15</v>
      </c>
      <c r="Z7" s="1">
        <v>0.02</v>
      </c>
      <c r="AB7" t="s">
        <v>113</v>
      </c>
      <c r="AC7" s="17">
        <v>224.6</v>
      </c>
      <c r="AD7" s="17">
        <v>39.6</v>
      </c>
      <c r="AE7" s="60">
        <v>5.6</v>
      </c>
      <c r="AF7" s="17">
        <v>269.8</v>
      </c>
      <c r="AH7" t="s">
        <v>113</v>
      </c>
      <c r="AI7" s="1">
        <v>0.83</v>
      </c>
      <c r="AJ7" s="1">
        <v>0.15</v>
      </c>
      <c r="AK7" s="1">
        <v>0.02</v>
      </c>
      <c r="AM7" s="50" t="s">
        <v>157</v>
      </c>
      <c r="AN7" s="50" t="s">
        <v>158</v>
      </c>
      <c r="AO7" s="50" t="s">
        <v>159</v>
      </c>
      <c r="AP7" s="50" t="s">
        <v>160</v>
      </c>
      <c r="AQ7" s="50" t="s">
        <v>161</v>
      </c>
      <c r="AR7" s="50" t="s">
        <v>162</v>
      </c>
      <c r="AS7" s="50" t="s">
        <v>163</v>
      </c>
      <c r="AT7" s="50" t="s">
        <v>164</v>
      </c>
    </row>
    <row r="8" spans="1:46">
      <c r="E8" t="s">
        <v>116</v>
      </c>
      <c r="F8" s="17">
        <v>7128</v>
      </c>
      <c r="G8" s="17">
        <v>280.3</v>
      </c>
      <c r="I8" t="s">
        <v>116</v>
      </c>
      <c r="J8" s="49">
        <v>1129</v>
      </c>
      <c r="K8" s="17">
        <v>248</v>
      </c>
      <c r="Q8" t="s">
        <v>115</v>
      </c>
      <c r="R8" s="17">
        <v>6517</v>
      </c>
      <c r="S8" s="17">
        <v>1183</v>
      </c>
      <c r="T8" s="17">
        <v>146</v>
      </c>
      <c r="U8" s="16">
        <v>7846</v>
      </c>
      <c r="W8" t="s">
        <v>115</v>
      </c>
      <c r="X8" s="1">
        <v>0.83</v>
      </c>
      <c r="Y8" s="1">
        <v>0.15</v>
      </c>
      <c r="Z8" s="1">
        <v>0.02</v>
      </c>
      <c r="AB8" t="s">
        <v>115</v>
      </c>
      <c r="AC8" s="17">
        <v>231</v>
      </c>
      <c r="AD8" s="17">
        <v>92</v>
      </c>
      <c r="AE8" s="60">
        <v>5.6</v>
      </c>
      <c r="AF8" s="17">
        <v>328.6</v>
      </c>
      <c r="AH8" t="s">
        <v>115</v>
      </c>
      <c r="AI8" s="1">
        <v>0.7</v>
      </c>
      <c r="AJ8" s="1">
        <v>0.28000000000000003</v>
      </c>
      <c r="AK8" s="1">
        <v>0.02</v>
      </c>
      <c r="AM8" s="17">
        <v>9501</v>
      </c>
      <c r="AN8" s="1">
        <v>0.02</v>
      </c>
      <c r="AO8" s="63">
        <v>425.4</v>
      </c>
      <c r="AP8" s="1">
        <v>0.05</v>
      </c>
      <c r="AQ8">
        <v>1276</v>
      </c>
      <c r="AR8" s="1">
        <v>-0.02</v>
      </c>
      <c r="AS8" s="17">
        <v>334</v>
      </c>
      <c r="AT8" s="1">
        <v>7.0000000000000007E-2</v>
      </c>
    </row>
    <row r="9" spans="1:46">
      <c r="E9" t="s">
        <v>117</v>
      </c>
      <c r="F9" s="17">
        <v>7955</v>
      </c>
      <c r="G9" s="17">
        <v>296.10000000000002</v>
      </c>
      <c r="I9" t="s">
        <v>117</v>
      </c>
      <c r="J9" s="49">
        <v>1061</v>
      </c>
      <c r="K9" s="17">
        <v>279</v>
      </c>
      <c r="Q9" t="s">
        <v>116</v>
      </c>
      <c r="R9" s="17">
        <v>6067</v>
      </c>
      <c r="S9" s="17">
        <v>931</v>
      </c>
      <c r="T9" s="17">
        <v>130</v>
      </c>
      <c r="U9" s="16">
        <v>7128</v>
      </c>
      <c r="W9" t="s">
        <v>116</v>
      </c>
      <c r="X9" s="1">
        <v>0.85</v>
      </c>
      <c r="Y9" s="1">
        <v>0.13</v>
      </c>
      <c r="Z9" s="1">
        <v>0.02</v>
      </c>
      <c r="AB9" t="s">
        <v>116</v>
      </c>
      <c r="AC9" s="17">
        <v>214</v>
      </c>
      <c r="AD9" s="17">
        <v>61.6</v>
      </c>
      <c r="AE9" s="60">
        <v>4.8</v>
      </c>
      <c r="AF9" s="17">
        <v>280.40000000000003</v>
      </c>
      <c r="AH9" t="s">
        <v>116</v>
      </c>
      <c r="AI9" s="1">
        <v>0.76</v>
      </c>
      <c r="AJ9" s="1">
        <v>0.22</v>
      </c>
      <c r="AK9" s="1">
        <v>0.02</v>
      </c>
    </row>
    <row r="10" spans="1:46">
      <c r="E10" t="s">
        <v>119</v>
      </c>
      <c r="F10" s="17">
        <v>7796</v>
      </c>
      <c r="G10" s="17">
        <v>313.3</v>
      </c>
      <c r="I10" t="s">
        <v>119</v>
      </c>
      <c r="J10" s="49">
        <v>1091</v>
      </c>
      <c r="K10" s="17">
        <v>287</v>
      </c>
      <c r="Q10" t="s">
        <v>117</v>
      </c>
      <c r="R10" s="17">
        <v>6621</v>
      </c>
      <c r="S10" s="17">
        <v>1186</v>
      </c>
      <c r="T10" s="17">
        <v>148</v>
      </c>
      <c r="U10" s="16">
        <v>7955</v>
      </c>
      <c r="W10" t="s">
        <v>117</v>
      </c>
      <c r="X10" s="1">
        <v>0.83</v>
      </c>
      <c r="Y10" s="1">
        <v>0.15</v>
      </c>
      <c r="Z10" s="1">
        <v>0.02</v>
      </c>
      <c r="AB10" t="s">
        <v>117</v>
      </c>
      <c r="AC10" s="17">
        <v>241.7</v>
      </c>
      <c r="AD10" s="17">
        <v>47.7</v>
      </c>
      <c r="AE10" s="60">
        <v>6.7</v>
      </c>
      <c r="AF10" s="17">
        <v>296.09999999999997</v>
      </c>
      <c r="AH10" t="s">
        <v>117</v>
      </c>
      <c r="AI10" s="1">
        <v>0.82</v>
      </c>
      <c r="AJ10" s="1">
        <v>0.16</v>
      </c>
      <c r="AK10" s="1">
        <v>0.02</v>
      </c>
      <c r="AM10" s="4" t="s">
        <v>165</v>
      </c>
    </row>
    <row r="11" spans="1:46">
      <c r="E11" t="s">
        <v>120</v>
      </c>
      <c r="F11" s="17">
        <v>8066</v>
      </c>
      <c r="G11" s="17">
        <v>338</v>
      </c>
      <c r="I11" t="s">
        <v>120</v>
      </c>
      <c r="J11" s="49">
        <v>1068</v>
      </c>
      <c r="K11" s="17">
        <v>316</v>
      </c>
      <c r="Q11" t="s">
        <v>119</v>
      </c>
      <c r="R11" s="17">
        <v>6584</v>
      </c>
      <c r="S11" s="17">
        <v>1067</v>
      </c>
      <c r="T11" s="17">
        <v>144</v>
      </c>
      <c r="U11" s="16">
        <v>7795</v>
      </c>
      <c r="W11" t="s">
        <v>119</v>
      </c>
      <c r="X11" s="1">
        <v>0.84</v>
      </c>
      <c r="Y11" s="1">
        <v>0.14000000000000001</v>
      </c>
      <c r="Z11" s="1">
        <v>0.02</v>
      </c>
      <c r="AB11" t="s">
        <v>119</v>
      </c>
      <c r="AC11" s="17">
        <v>242.8</v>
      </c>
      <c r="AD11" s="17">
        <v>64.599999999999994</v>
      </c>
      <c r="AE11" s="60">
        <v>5.9</v>
      </c>
      <c r="AF11" s="17">
        <v>313.29999999999995</v>
      </c>
      <c r="AH11" t="s">
        <v>119</v>
      </c>
      <c r="AI11" s="1">
        <v>0.77</v>
      </c>
      <c r="AJ11" s="1">
        <v>0.21</v>
      </c>
      <c r="AK11" s="1">
        <v>0.02</v>
      </c>
      <c r="AM11" s="48" t="s">
        <v>148</v>
      </c>
    </row>
    <row r="12" spans="1:46">
      <c r="E12" t="s">
        <v>121</v>
      </c>
      <c r="F12" s="17">
        <v>7259</v>
      </c>
      <c r="G12" s="17">
        <v>306.8</v>
      </c>
      <c r="I12" t="s">
        <v>121</v>
      </c>
      <c r="J12" s="49">
        <v>1013</v>
      </c>
      <c r="K12" s="17">
        <v>303</v>
      </c>
      <c r="Q12" t="s">
        <v>120</v>
      </c>
      <c r="R12" s="17">
        <v>6950</v>
      </c>
      <c r="S12" s="17">
        <v>972</v>
      </c>
      <c r="T12" s="17">
        <v>144</v>
      </c>
      <c r="U12" s="16">
        <v>8066</v>
      </c>
      <c r="W12" t="s">
        <v>120</v>
      </c>
      <c r="X12" s="1">
        <v>0.86</v>
      </c>
      <c r="Y12" s="1">
        <v>0.12</v>
      </c>
      <c r="Z12" s="1">
        <v>0.02</v>
      </c>
      <c r="AB12" t="s">
        <v>120</v>
      </c>
      <c r="AC12" s="17">
        <v>259.8</v>
      </c>
      <c r="AD12" s="17">
        <v>71.8</v>
      </c>
      <c r="AE12" s="60">
        <v>6.3</v>
      </c>
      <c r="AF12" s="17">
        <v>337.90000000000003</v>
      </c>
      <c r="AH12" t="s">
        <v>120</v>
      </c>
      <c r="AI12" s="1">
        <v>0.77</v>
      </c>
      <c r="AJ12" s="1">
        <v>0.21</v>
      </c>
      <c r="AK12" s="1">
        <v>0.02</v>
      </c>
      <c r="AM12" s="8" t="s">
        <v>61</v>
      </c>
      <c r="AN12" t="s">
        <v>129</v>
      </c>
    </row>
    <row r="13" spans="1:46">
      <c r="E13" t="s">
        <v>123</v>
      </c>
      <c r="F13" s="17">
        <v>7564</v>
      </c>
      <c r="G13" s="17">
        <v>311.10000000000002</v>
      </c>
      <c r="I13" t="s">
        <v>123</v>
      </c>
      <c r="J13" s="49">
        <v>948</v>
      </c>
      <c r="K13" s="17">
        <v>328</v>
      </c>
      <c r="Q13" t="s">
        <v>121</v>
      </c>
      <c r="R13" s="17">
        <v>6360</v>
      </c>
      <c r="S13" s="17">
        <v>768</v>
      </c>
      <c r="T13" s="17">
        <v>131</v>
      </c>
      <c r="U13" s="16">
        <v>7259</v>
      </c>
      <c r="W13" t="s">
        <v>121</v>
      </c>
      <c r="X13" s="1">
        <v>0.88</v>
      </c>
      <c r="Y13" s="1">
        <v>0.11</v>
      </c>
      <c r="Z13" s="1">
        <v>0.02</v>
      </c>
      <c r="AB13" t="s">
        <v>121</v>
      </c>
      <c r="AC13" s="17">
        <v>243</v>
      </c>
      <c r="AD13" s="17">
        <v>58.4</v>
      </c>
      <c r="AE13" s="60">
        <v>5.4</v>
      </c>
      <c r="AF13" s="17">
        <v>306.79999999999995</v>
      </c>
      <c r="AH13" t="s">
        <v>121</v>
      </c>
      <c r="AI13" s="1">
        <v>0.79</v>
      </c>
      <c r="AJ13" s="1">
        <v>0.19</v>
      </c>
      <c r="AK13" s="1">
        <v>0.02</v>
      </c>
    </row>
    <row r="14" spans="1:46">
      <c r="E14" t="s">
        <v>124</v>
      </c>
      <c r="F14" s="17">
        <v>8139</v>
      </c>
      <c r="G14" s="17">
        <v>334.8</v>
      </c>
      <c r="I14" t="s">
        <v>124</v>
      </c>
      <c r="J14" s="49">
        <v>1016</v>
      </c>
      <c r="K14" s="17">
        <v>330</v>
      </c>
      <c r="Q14" t="s">
        <v>123</v>
      </c>
      <c r="R14" s="17">
        <v>6738</v>
      </c>
      <c r="S14" s="17">
        <v>688</v>
      </c>
      <c r="T14" s="17">
        <v>139</v>
      </c>
      <c r="U14" s="16">
        <v>7565</v>
      </c>
      <c r="W14" t="s">
        <v>123</v>
      </c>
      <c r="X14" s="1">
        <v>0.89</v>
      </c>
      <c r="Y14" s="1">
        <v>0.09</v>
      </c>
      <c r="Z14" s="1">
        <v>0.02</v>
      </c>
      <c r="AB14" t="s">
        <v>123</v>
      </c>
      <c r="AC14" s="17">
        <v>252.4</v>
      </c>
      <c r="AD14" s="17">
        <v>52.7</v>
      </c>
      <c r="AE14" s="60">
        <v>5.9</v>
      </c>
      <c r="AF14" s="17">
        <v>311</v>
      </c>
      <c r="AH14" t="s">
        <v>123</v>
      </c>
      <c r="AI14" s="1">
        <v>0.81</v>
      </c>
      <c r="AJ14" s="1">
        <v>0.17</v>
      </c>
      <c r="AK14" s="1">
        <v>0.02</v>
      </c>
      <c r="AM14" s="51" t="s">
        <v>153</v>
      </c>
      <c r="AN14" s="52" t="s">
        <v>157</v>
      </c>
      <c r="AO14" s="52" t="s">
        <v>158</v>
      </c>
      <c r="AP14" s="52" t="s">
        <v>154</v>
      </c>
      <c r="AQ14" s="52" t="s">
        <v>159</v>
      </c>
      <c r="AR14" s="52" t="s">
        <v>160</v>
      </c>
      <c r="AS14" s="52" t="s">
        <v>155</v>
      </c>
    </row>
    <row r="15" spans="1:46">
      <c r="E15" t="s">
        <v>125</v>
      </c>
      <c r="F15" s="17">
        <v>8548</v>
      </c>
      <c r="G15" s="17">
        <v>329.4</v>
      </c>
      <c r="I15" t="s">
        <v>125</v>
      </c>
      <c r="J15" s="49">
        <v>1177</v>
      </c>
      <c r="K15" s="17">
        <v>280</v>
      </c>
      <c r="Q15" t="s">
        <v>124</v>
      </c>
      <c r="R15" s="17">
        <v>7223</v>
      </c>
      <c r="S15" s="17">
        <v>765</v>
      </c>
      <c r="T15" s="17">
        <v>151</v>
      </c>
      <c r="U15" s="16">
        <v>8139</v>
      </c>
      <c r="W15" t="s">
        <v>124</v>
      </c>
      <c r="X15" s="1">
        <v>0.89</v>
      </c>
      <c r="Y15" s="1">
        <v>0.09</v>
      </c>
      <c r="Z15" s="1">
        <v>0.02</v>
      </c>
      <c r="AB15" t="s">
        <v>124</v>
      </c>
      <c r="AC15" s="17">
        <v>267.8</v>
      </c>
      <c r="AD15" s="17">
        <v>60.2</v>
      </c>
      <c r="AE15" s="60">
        <v>6.8</v>
      </c>
      <c r="AF15" s="17">
        <v>334.8</v>
      </c>
      <c r="AH15" t="s">
        <v>124</v>
      </c>
      <c r="AI15" s="1">
        <v>0.8</v>
      </c>
      <c r="AJ15" s="1">
        <v>0.18</v>
      </c>
      <c r="AK15" s="1">
        <v>0.02</v>
      </c>
      <c r="AM15" t="s">
        <v>134</v>
      </c>
      <c r="AN15" s="17">
        <v>8270</v>
      </c>
      <c r="AO15" s="1">
        <v>0.04</v>
      </c>
      <c r="AP15" s="1">
        <v>0.87</v>
      </c>
      <c r="AQ15" s="60">
        <v>320.5</v>
      </c>
      <c r="AR15" s="1">
        <v>0.08</v>
      </c>
      <c r="AS15" s="1">
        <v>0.75</v>
      </c>
    </row>
    <row r="16" spans="1:46">
      <c r="E16" t="s">
        <v>127</v>
      </c>
      <c r="F16" s="17">
        <v>9249</v>
      </c>
      <c r="G16" s="17">
        <v>368.1</v>
      </c>
      <c r="I16" t="s">
        <v>127</v>
      </c>
      <c r="J16" s="49">
        <v>1287</v>
      </c>
      <c r="K16" s="17">
        <v>286</v>
      </c>
      <c r="Q16" t="s">
        <v>125</v>
      </c>
      <c r="R16" s="17">
        <v>7343</v>
      </c>
      <c r="S16" s="17">
        <v>1061</v>
      </c>
      <c r="T16" s="17">
        <v>144</v>
      </c>
      <c r="U16" s="16">
        <v>8548</v>
      </c>
      <c r="W16" t="s">
        <v>125</v>
      </c>
      <c r="X16" s="1">
        <v>0.86</v>
      </c>
      <c r="Y16" s="1">
        <v>0.12</v>
      </c>
      <c r="Z16" s="1">
        <v>0.02</v>
      </c>
      <c r="AB16" t="s">
        <v>125</v>
      </c>
      <c r="AC16" s="17">
        <v>277.8</v>
      </c>
      <c r="AD16" s="17">
        <v>46.5</v>
      </c>
      <c r="AE16" s="60">
        <v>5.0999999999999996</v>
      </c>
      <c r="AF16" s="17">
        <v>329.40000000000003</v>
      </c>
      <c r="AH16" t="s">
        <v>125</v>
      </c>
      <c r="AI16" s="1">
        <v>0.84</v>
      </c>
      <c r="AJ16" s="1">
        <v>0.14000000000000001</v>
      </c>
      <c r="AK16" s="1">
        <v>0.02</v>
      </c>
      <c r="AM16" t="s">
        <v>135</v>
      </c>
      <c r="AN16" s="17">
        <v>1089</v>
      </c>
      <c r="AO16" s="1">
        <v>-0.13</v>
      </c>
      <c r="AP16" s="1">
        <v>0.11</v>
      </c>
      <c r="AQ16" s="60">
        <v>99.1</v>
      </c>
      <c r="AR16" s="1">
        <v>-0.03</v>
      </c>
      <c r="AS16" s="1">
        <v>0.23</v>
      </c>
    </row>
    <row r="17" spans="5:45">
      <c r="E17" t="s">
        <v>128</v>
      </c>
      <c r="F17" s="17">
        <v>9333</v>
      </c>
      <c r="G17" s="17">
        <v>406.2</v>
      </c>
      <c r="I17" t="s">
        <v>128</v>
      </c>
      <c r="J17" s="49">
        <v>1298</v>
      </c>
      <c r="K17" s="17">
        <v>313</v>
      </c>
      <c r="Q17" t="s">
        <v>127</v>
      </c>
      <c r="R17" s="17">
        <v>7884</v>
      </c>
      <c r="S17" s="17">
        <v>1234</v>
      </c>
      <c r="T17" s="17">
        <v>131</v>
      </c>
      <c r="U17" s="16">
        <v>9249</v>
      </c>
      <c r="W17" t="s">
        <v>127</v>
      </c>
      <c r="X17" s="1">
        <v>0.85</v>
      </c>
      <c r="Y17" s="1">
        <v>0.13</v>
      </c>
      <c r="Z17" s="1">
        <v>0.01</v>
      </c>
      <c r="AB17" t="s">
        <v>127</v>
      </c>
      <c r="AC17" s="17">
        <v>304.2</v>
      </c>
      <c r="AD17" s="17">
        <v>58.3</v>
      </c>
      <c r="AE17" s="60">
        <v>5.6</v>
      </c>
      <c r="AF17" s="17">
        <v>368.1</v>
      </c>
      <c r="AH17" t="s">
        <v>127</v>
      </c>
      <c r="AI17" s="1">
        <v>0.83</v>
      </c>
      <c r="AJ17" s="1">
        <v>0.16</v>
      </c>
      <c r="AK17" s="1">
        <v>0.02</v>
      </c>
      <c r="AM17" t="s">
        <v>136</v>
      </c>
      <c r="AN17" s="17">
        <v>141</v>
      </c>
      <c r="AO17" s="1">
        <v>0.09</v>
      </c>
      <c r="AP17" s="1">
        <v>0.01</v>
      </c>
      <c r="AQ17" s="60">
        <v>5.8</v>
      </c>
      <c r="AR17" s="1">
        <v>-7.0000000000000007E-2</v>
      </c>
      <c r="AS17" s="1">
        <v>0.01</v>
      </c>
    </row>
    <row r="18" spans="5:45">
      <c r="E18" t="s">
        <v>129</v>
      </c>
      <c r="F18" s="17">
        <v>9501</v>
      </c>
      <c r="G18" s="17">
        <v>425.4</v>
      </c>
      <c r="I18" t="s">
        <v>129</v>
      </c>
      <c r="J18" s="49">
        <v>1276</v>
      </c>
      <c r="K18" s="17">
        <v>334</v>
      </c>
      <c r="Q18" t="s">
        <v>128</v>
      </c>
      <c r="R18" s="17">
        <v>7950</v>
      </c>
      <c r="S18" s="17">
        <v>1253</v>
      </c>
      <c r="T18" s="17">
        <v>129</v>
      </c>
      <c r="U18" s="16">
        <v>9332</v>
      </c>
      <c r="W18" t="s">
        <v>128</v>
      </c>
      <c r="X18" s="1">
        <v>0.85</v>
      </c>
      <c r="Y18" s="1">
        <v>0.13</v>
      </c>
      <c r="Z18" s="1">
        <v>0.01</v>
      </c>
      <c r="AB18" t="s">
        <v>128</v>
      </c>
      <c r="AC18" s="17">
        <v>298</v>
      </c>
      <c r="AD18" s="17">
        <v>102</v>
      </c>
      <c r="AE18" s="60">
        <v>6.3</v>
      </c>
      <c r="AF18" s="17">
        <v>406.3</v>
      </c>
      <c r="AH18" t="s">
        <v>128</v>
      </c>
      <c r="AI18" s="1">
        <v>0.73</v>
      </c>
      <c r="AJ18" s="1">
        <v>0.25</v>
      </c>
      <c r="AK18" s="1">
        <v>0.02</v>
      </c>
      <c r="AM18" t="s">
        <v>156</v>
      </c>
      <c r="AN18" s="17">
        <v>9500</v>
      </c>
      <c r="AO18" s="1">
        <v>0</v>
      </c>
      <c r="AP18" s="1">
        <v>0.99</v>
      </c>
      <c r="AQ18" s="60">
        <v>425.40000000000003</v>
      </c>
      <c r="AR18" s="1">
        <v>-2.0000000000000004E-2</v>
      </c>
      <c r="AS18" s="1">
        <v>0.99</v>
      </c>
    </row>
    <row r="19" spans="5:45">
      <c r="E19" t="s">
        <v>156</v>
      </c>
      <c r="F19" s="17">
        <v>106201</v>
      </c>
      <c r="G19" s="17">
        <v>4307.8999999999996</v>
      </c>
      <c r="I19" t="s">
        <v>166</v>
      </c>
      <c r="J19" s="49">
        <v>1115</v>
      </c>
      <c r="K19" s="17">
        <v>297.23076923076923</v>
      </c>
      <c r="Q19" t="s">
        <v>129</v>
      </c>
      <c r="R19" s="17">
        <v>8270</v>
      </c>
      <c r="S19" s="17">
        <v>1089</v>
      </c>
      <c r="T19" s="17">
        <v>141</v>
      </c>
      <c r="U19" s="16">
        <v>9500</v>
      </c>
      <c r="W19" t="s">
        <v>129</v>
      </c>
      <c r="X19" s="1">
        <v>0.87</v>
      </c>
      <c r="Y19" s="1">
        <v>0.11</v>
      </c>
      <c r="Z19" s="1">
        <v>0.01</v>
      </c>
      <c r="AB19" t="s">
        <v>129</v>
      </c>
      <c r="AC19" s="17">
        <v>320.5</v>
      </c>
      <c r="AD19" s="17">
        <v>99.1</v>
      </c>
      <c r="AE19" s="60">
        <v>5.8</v>
      </c>
      <c r="AF19" s="17">
        <v>425.40000000000003</v>
      </c>
      <c r="AH19" t="s">
        <v>129</v>
      </c>
      <c r="AI19" s="1">
        <v>0.75</v>
      </c>
      <c r="AJ19" s="1">
        <v>0.23</v>
      </c>
      <c r="AK19" s="1">
        <v>0.01</v>
      </c>
    </row>
    <row r="20" spans="5:45">
      <c r="Q20" t="s">
        <v>156</v>
      </c>
      <c r="R20" s="17">
        <v>91050</v>
      </c>
      <c r="S20" s="17">
        <v>13331</v>
      </c>
      <c r="T20" s="17">
        <v>1819</v>
      </c>
      <c r="U20" s="16">
        <v>106200</v>
      </c>
      <c r="AB20" t="s">
        <v>156</v>
      </c>
      <c r="AC20" s="17">
        <v>3377.6</v>
      </c>
      <c r="AD20" s="17">
        <v>854.5</v>
      </c>
      <c r="AE20" s="60">
        <v>75.8</v>
      </c>
      <c r="AF20" s="17">
        <v>4307.9000000000005</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5 0 e 2 7 c b - 0 7 7 d - 4 c 2 d - 8 9 e d - a f 6 b 8 6 d 5 d 8 b 9 "   x m l n s = " h t t p : / / s c h e m a s . m i c r o s o f t . c o m / D a t a M a s h u p " > A A A A A H 0 F A A B Q S w M E F A A C A A g A b m 8 1 X E 3 x 3 n 2 l A A A A 9 g A A A B I A H A B D b 2 5 m a W c v U G F j a 2 F n Z S 5 4 b W w g o h g A K K A U A A A A A A A A A A A A A A A A A A A A A A A A A A A A h Y 9 N D o I w G E S v Q r q n P 2 g i k o 8 S w 1 Y S E x P j t q k V G q E Y W i x 3 c + G R v I I Y R d 2 5 n D d v M X O / 3 i A b m j q 4 q M 7 q 1 q S I Y Y o C Z W R 7 0 K Z M U e + O Y Y w y D h s h T 6 J U w S g b m w z 2 k K L K u X N C i P c e + x l u u 5 J E l D K y L 9 Z b W a l G o I + s / 8 u h N t Y J I x X i s H u N 4 R F m 8 y V m i x h T I B O E Q p u v E I 1 7 n + 0 P h L y v X d 8 p r k y Y r 4 B M E c j 7 A 3 8 A U E s D B B Q A A g A I A G 5 v N 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b z V c 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b m 8 1 X E 3 x 3 n 2 l A A A A 9 g A A A B I A A A A A A A A A A A A A A A A A A A A A A E N v b m Z p Z y 9 Q Y W N r Y W d l L n h t b F B L A Q I t A B Q A A g A I A G 5 v N V w P y u m r p A A A A O k A A A A T A A A A A A A A A A A A A A A A A P E A A A B b Q 2 9 u d G V u d F 9 U e X B l c 1 0 u e G 1 s U E s B A i 0 A F A A C A A g A b m 8 1 X D 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F c n J v c k N v d W 5 0 I i B W Y W x 1 Z T 0 i b D A i I C 8 + P E V u d H J 5 I F R 5 c G U 9 I k Z p b G x F c n J v c k N v Z G U i I F Z h b H V l P S J z V W 5 r b m 9 3 b i I g L z 4 8 R W 5 0 c n k g V H l w Z T 0 i R m l s b E N v d W 5 0 I i B W Y W x 1 Z T 0 i b D Q 1 I i A v P j x F b n R y e S B U e X B l P S J G a W x s T G F z d F V w Z G F 0 Z W Q i I F Z h b H V l P S J k M j A y N i 0 w M S 0 y M V Q x O D o 1 O T o y O C 4 y N T M 2 M j k 0 W i I g L z 4 8 R W 5 0 c n k g V H l w Z T 0 i Q W R k Z W R U b 0 R h d G F N b 2 R l b C I g V m F s d W U 9 I m w w 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Q 2 9 s d W 1 u Q 2 9 1 b n Q m c X V v d D s 6 M T A s J n F 1 b 3 Q 7 S 2 V 5 Q 2 9 s d W 1 u T m F t Z X M m c X V v d D s 6 W 1 0 s J n F 1 b 3 Q 7 Q 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1 J l b G F 0 a W 9 u c 2 h p c E l u Z m 8 m c X V v d D s 6 W 1 1 9 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M T M 1 I i A v P j x F b n R y e S B U e X B l P S J G a W x s T G F z d F V w Z G F 0 Z W Q i I F Z h b H V l P S J k M j A y N i 0 w M S 0 y M V Q x O D o 1 O T o y O C 4 y N j E y M z Q z W i I g L z 4 8 R W 5 0 c n k g V H l w Z T 0 i Q W R k Z W R U b 0 R h d G F N b 2 R l b C I g V m F s d W U 9 I m w w I i A v P j x F b n R y e S B U e X B l P S J G a W x s Q 2 9 s d W 1 u V H l w Z X M i I F Z h b H V l P S J z Q m d Z R 0 F 3 V U Z C U V V G I i A v P j x F b n R y e S B U e X B l P S J G a W x s Q 2 9 s d W 1 u T m F t Z X M i I F Z h b H V l P S J z W y Z x d W 9 0 O 0 Z p c 2 N h b F l l Y X J R d W F y d G V y J n F 1 b 3 Q 7 L C Z x d W 9 0 O 1 l l Y X J N b 2 5 0 a C Z x d W 9 0 O y w m c X V v d D t Q c m 9 k d W N 0 Q 2 F 0 Z W d v c n k m c X V v d D s s J n F 1 b 3 Q 7 Q 2 F z a F d h Z 2 V y c y h N K S Z x d W 9 0 O y w m c X V v d D t D Y X N o V 2 F n Z X J z T W 9 N J S Z x d W 9 0 O y w m c X V v d D t D Y X N o V 2 F n Z X J z T W F y a 2 V 0 U 2 h h c m U l J n F 1 b 3 Q 7 L C Z x d W 9 0 O 0 5 B R 0 d S K E 0 p J n F 1 b 3 Q 7 L C Z x d W 9 0 O 0 5 B R 0 d S T W 9 N J S Z x d W 9 0 O y w m c X V v d D t O Q U d H U k 1 h c m t l d F N o Y X J l J 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y h E Y X R h K S B Q c m 9 k d W N 0 I E 1 v b n R o b H k g U 3 R h d H M v Q X V 0 b 1 J l b W 9 2 Z W R D b 2 x 1 b W 5 z M S 5 7 R m l z Y 2 F s W W V h c l F 1 Y X J 0 Z X I s M H 0 m c X V v d D s s J n F 1 b 3 Q 7 U 2 V j d G l v b j E v K E R h d G E p I F B y b 2 R 1 Y 3 Q g T W 9 u d G h s e S B T d G F 0 c y 9 B d X R v U m V t b 3 Z l Z E N v b H V t b n M x L n t Z Z W F y T W 9 u d G g s M X 0 m c X V v d D s s J n F 1 b 3 Q 7 U 2 V j d G l v b j E v K E R h d G E p I F B y b 2 R 1 Y 3 Q g T W 9 u d G h s e S B T d G F 0 c y 9 B d X R v U m V t b 3 Z l Z E N v b H V t b n M x L n t Q c m 9 k d W N 0 Q 2 F 0 Z W d v c n k s M n 0 m c X V v d D s s J n F 1 b 3 Q 7 U 2 V j d G l v b j E v K E R h d G E p I F B y b 2 R 1 Y 3 Q g T W 9 u d G h s e S B T d G F 0 c y 9 B d X R v U m V t b 3 Z l Z E N v b H V t b n M x L n t D Y X N o V 2 F n Z X J z K E 0 p L D N 9 J n F 1 b 3 Q 7 L C Z x d W 9 0 O 1 N l Y 3 R p b 2 4 x L y h E Y X R h K S B Q c m 9 k d W N 0 I E 1 v b n R o b H k g U 3 R h d H M v Q X V 0 b 1 J l b W 9 2 Z W R D b 2 x 1 b W 5 z M S 5 7 Q 2 F z a F d h Z 2 V y c 0 1 v T S U s N H 0 m c X V v d D s s J n F 1 b 3 Q 7 U 2 V j d G l v b j E v K E R h d G E p I F B y b 2 R 1 Y 3 Q g T W 9 u d G h s e S B T d G F 0 c y 9 B d X R v U m V t b 3 Z l Z E N v b H V t b n M x L n t D Y X N o V 2 F n Z X J z T W F y a 2 V 0 U 2 h h c m U l L D V 9 J n F 1 b 3 Q 7 L C Z x d W 9 0 O 1 N l Y 3 R p b 2 4 x L y h E Y X R h K S B Q c m 9 k d W N 0 I E 1 v b n R o b H k g U 3 R h d H M v Q X V 0 b 1 J l b W 9 2 Z W R D b 2 x 1 b W 5 z M S 5 7 T k F H R 1 I o T S k s N n 0 m c X V v d D s s J n F 1 b 3 Q 7 U 2 V j d G l v b j E v K E R h d G E p I F B y b 2 R 1 Y 3 Q g T W 9 u d G h s e S B T d G F 0 c y 9 B d X R v U m V t b 3 Z l Z E N v b H V t b n M x L n t O Q U d H U k 1 v T S U s N 3 0 m c X V v d D s s J n F 1 b 3 Q 7 U 2 V j d G l v b j E v K E R h d G E p I F B y b 2 R 1 Y 3 Q g T W 9 u d G h s e S B T d G F 0 c y 9 B d X R v U m V t b 3 Z l Z E N v b H V t b n M x L n t O Q U d H U k 1 h c m t l d F N o Y X J l J S w 4 f S Z x d W 9 0 O 1 0 s J n F 1 b 3 Q 7 Q 2 9 s d W 1 u Q 2 9 1 b n Q m c X V v d D s 6 O S w m c X V v d D t L Z X l D b 2 x 1 b W 5 O Y W 1 l c y Z x d W 9 0 O z p b X S w m c X V v d D t D 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1 J l b G F 0 a W 9 u c 2 h p c E l u Z m 8 m c X V v d D s 6 W 1 1 9 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G 8 f k 5 x d 2 4 1 A r V v k 0 M m n 2 p Q A A A A A A g A A A A A A E G Y A A A A B A A A g A A A A O W v 2 3 x g U i b r 5 4 U z D E y I L d g 2 A M L B B n V 4 S h Z I U S B S 1 F h Y A A A A A D o A A A A A C A A A g A A A A T 3 T + p d w 7 E K Y 3 l m 3 6 W w A m 2 R f N v 8 a k g E b s 8 o U 2 P a i C y Z h Q A A A A h T m h / r p B I / v k j A g H H K g q R m L b m i / Y o m v G J N Y x g Z W z v 9 b 4 c 9 0 T i 1 E T t c 4 L m b 1 c 5 A G a 5 S C l o 9 8 8 F 9 w r P Z S R i z w 0 b I R L V W 8 7 9 t i P J X / o l M B o t / N A A A A A V q 4 q J s n i A b 8 + g M F 7 Z 2 h / h M U t 4 m k c r U 6 n R 8 x 9 d 1 y U E 2 f y 1 8 C h Y 8 q r M O 7 9 d H K h 5 U Y l O v t Z T 2 T W a U W B w p R r 0 5 x h a 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Props1.xml><?xml version="1.0" encoding="utf-8"?>
<ds:datastoreItem xmlns:ds="http://schemas.openxmlformats.org/officeDocument/2006/customXml" ds:itemID="{631FA781-1B7C-469A-B25F-6BA67259A0D2}">
  <ds:schemaRefs>
    <ds:schemaRef ds:uri="http://schemas.microsoft.com/DataMashup"/>
  </ds:schemaRefs>
</ds:datastoreItem>
</file>

<file path=customXml/itemProps2.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EBC0D-EC94-4E80-8817-7C5E8384BBEC}">
  <ds:schemaRefs>
    <ds:schemaRef ds:uri="http://schemas.microsoft.com/sharepoint/v3/contenttype/forms"/>
  </ds:schemaRefs>
</ds:datastoreItem>
</file>

<file path=customXml/itemProps4.xml><?xml version="1.0" encoding="utf-8"?>
<ds:datastoreItem xmlns:ds="http://schemas.openxmlformats.org/officeDocument/2006/customXml" ds:itemID="{95AD2354-466F-41D1-96B0-BC6421A7EE0E}">
  <ds:schemaRefs>
    <ds:schemaRef ds:uri="http://schemas.microsoft.com/sharepoint/v3"/>
    <ds:schemaRef ds:uri="http://schemas.microsoft.com/office/infopath/2007/PartnerControls"/>
    <ds:schemaRef ds:uri="http://schemas.microsoft.com/office/2006/documentManagement/types"/>
    <ds:schemaRef ds:uri="43c25095-3754-4d1b-8407-560599d343b1"/>
    <ds:schemaRef ds:uri="http://purl.org/dc/terms/"/>
    <ds:schemaRef ds:uri="http://www.w3.org/XML/1998/namespace"/>
    <ds:schemaRef ds:uri="http://purl.org/dc/elements/1.1/"/>
    <ds:schemaRef ds:uri="http://schemas.openxmlformats.org/package/2006/metadata/core-properties"/>
    <ds:schemaRef ds:uri="a2168c87-fca8-4e83-94ee-1b5050c4642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2026-01-27T13:54:28Z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