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13_ncr:1_{4976B011-EA1D-2B4A-BC44-ACC14A8E1994}" xr6:coauthVersionLast="47" xr6:coauthVersionMax="47" xr10:uidLastSave="{00000000-0000-0000-0000-000000000000}"/>
  <bookViews>
    <workbookView xWindow="0" yWindow="500" windowWidth="38400" windowHeight="1954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Stats'!$A$3:$J$38</definedName>
    <definedName name="ExternalData_2" localSheetId="4" hidden="1">'(Data) Product Monthly Stats'!$A$3:$I$108</definedName>
    <definedName name="Slicer_ProductCategory">#N/A</definedName>
    <definedName name="Slicer_YearMonth">#N/A</definedName>
    <definedName name="Slicer_YearMonth1">#N/A</definedName>
  </definedNames>
  <calcPr calcId="191028"/>
  <pivotCaches>
    <pivotCache cacheId="39" r:id="rId7"/>
    <pivotCache cacheId="40"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11" l="1"/>
  <c r="D6" i="111"/>
  <c r="B5" i="111"/>
  <c r="B11" i="111"/>
  <c r="E10" i="111"/>
  <c r="D15" i="111"/>
  <c r="E11" i="111"/>
  <c r="D4" i="111"/>
  <c r="B12" i="111"/>
  <c r="B16" i="111"/>
  <c r="B15" i="111"/>
  <c r="B7" i="111"/>
  <c r="D10" i="111"/>
  <c r="D17" i="111"/>
  <c r="B6" i="111"/>
  <c r="D12" i="111"/>
  <c r="E17" i="111"/>
  <c r="D16" i="111"/>
  <c r="D11" i="111"/>
  <c r="B17" i="111"/>
  <c r="E16" i="111"/>
  <c r="B4" i="111"/>
  <c r="D7" i="111"/>
  <c r="B10" i="111"/>
  <c r="D5" i="111"/>
  <c r="E15"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<sst xmlns="http://schemas.openxmlformats.org/spreadsheetml/2006/main" count="634" uniqueCount="154">
  <si>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</si>
  <si>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</si>
  <si>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</si>
  <si>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</si>
  <si>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</si>
  <si>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</si>
  <si>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</si>
  <si>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</si>
  <si>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</si>
  <si>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</si>
  <si>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</si>
  <si>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</si>
  <si>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</si>
  <si>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</si>
  <si>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</si>
  <si>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</si>
  <si>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</si>
  <si>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</si>
  <si>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</si>
  <si>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</si>
  <si>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</si>
  <si>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</si>
  <si>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</si>
  <si>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</si>
  <si>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</si>
  <si>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</si>
  <si>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</si>
  <si>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</si>
  <si>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</si>
  <si>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</si>
  <si>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</si>
  <si>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</si>
  <si>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</si>
  <si>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</si>
  <si>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</si>
  <si>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</si>
  <si>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</si>
  <si>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</si>
  <si>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</si>
  <si>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</si>
  <si>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</si>
  <si>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</si>
  <si>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</si>
  <si>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</si>
  <si>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</si>
  <si>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</si>
  <si>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</si>
  <si>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</si>
  <si>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</si>
  <si>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</si>
  <si>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</si>
  <si>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</si>
  <si>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</si>
  <si>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</si>
  <si>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</si>
  <si>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</si>
  <si>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</si>
  <si>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</si>
  <si>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</si>
  <si>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</si>
  <si>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</si>
  <si>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</si>
  <si>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</si>
  <si>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</si>
  <si>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</si>
  <si>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</si>
  <si>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</si>
  <si>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</si>
  <si>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</si>
  <si>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</si>
  <si>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</si>
  <si>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</si>
  <si>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</si>
  <si>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</si>
  <si>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</si>
  <si>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</si>
  <si>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</si>
  <si>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</si>
  <si>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</si>
  <si>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</si>
  <si>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</si>
  <si>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</si>
  <si>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</si>
  <si>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</si>
  <si>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</si>
  <si>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</si>
  <si>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</si>
  <si>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</si>
  <si>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</si>
  <si>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</si>
  <si>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</si>
  <si>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</si>
  <si>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</si>
  <si>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</si>
  <si>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</si>
  <si>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</si>
  <si>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</si>
  <si>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</si>
  <si>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</si>
  <si>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</si>
  <si>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</si>
  <si>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</si>
  <si>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</si>
  <si>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</si>
  <si>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</si>
  <si>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</si>
  <si>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</si>
  <si>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</si>
  <si>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</si>
  <si>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</si>
  <si>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</si>
  <si>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</si>
  <si>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</si>
  <si>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</si>
  <si>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</si>
  <si>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</si>
  <si>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</si>
  <si>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</si>
  <si>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</si>
  <si>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</si>
  <si>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</si>
  <si>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</si>
  <si>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</si>
  <si>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</si>
  <si>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</si>
  <si>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</si>
  <si>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</si>
  <si>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</si>
  <si>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</si>
  <si>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</si>
  <si>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</si>
  <si>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</si>
  <si>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</si>
  <si>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</si>
  <si>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</si>
  <si>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</si>
  <si>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</si>
  <si>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</si>
  <si>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</si>
  <si>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</si>
  <si>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</si>
  <si>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</si>
  <si>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</si>
  <si>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</si>
  <si>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2024-11</t>
  </si>
  <si>
    <t>2024-12</t>
  </si>
  <si>
    <t>2025-01</t>
  </si>
  <si>
    <t>FY24/25-Q4</t>
  </si>
  <si>
    <t>All monetary values are expressed in Canadian dollars (CAD).</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</si>
  <si>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</si>
  <si>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</si>
  <si>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</si>
  <si>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2025-02</t>
  </si>
  <si>
    <t>Monthly Market Performance Summary for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</si>
</sst>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4">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numFmt numFmtId="168" formatCode="&quot;$&quot;#,##0.0"/>
    </dxf>
    <dxf>
      <alignment horizontal="center"/>
    </dxf>
    <dxf>
      <numFmt numFmtId="167" formatCode="&quot;$&quot;#,##0"/>
    </dxf>
    <dxf>
      <alignment horizontal="center"/>
    </dxf>
    <dxf>
      <numFmt numFmtId="3" formatCode="#,##0"/>
    </dxf>
    <dxf>
      <numFmt numFmtId="167" formatCode="&quot;$&quot;#,##0"/>
    </dxf>
    <dxf>
      <alignment horizontal="center"/>
    </dxf>
    <dxf>
      <numFmt numFmtId="13" formatCode="0%"/>
    </dxf>
    <dxf>
      <alignment horizontal="center"/>
    </dxf>
    <dxf>
      <alignment horizontal="center"/>
    </dxf>
    <dxf>
      <numFmt numFmtId="167" formatCode="&quot;$&quot;#,##0"/>
    </dxf>
    <dxf>
      <numFmt numFmtId="166" formatCode="_-* #,##0_-;\-* #,##0_-;_-* &quot;-&quot;??_-;_-@_-"/>
    </dxf>
    <dxf>
      <numFmt numFmtId="166" formatCode="_-* #,##0_-;\-* #,##0_-;_-* &quot;-&quot;??_-;_-@_-"/>
    </dxf>
    <dxf>
      <alignment horizontal="center"/>
    </dxf>
    <dxf>
      <numFmt numFmtId="13" formatCode="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alignment horizontal="center"/>
    </dxf>
    <dxf>
      <numFmt numFmtId="167" formatCode="&quot;$&quot;#,##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Charts'!$G$6:$G$19</c:f>
              <c:numCache>
                <c:formatCode>"$"#,##0</c:formatCode>
                <c:ptCount val="13"/>
                <c:pt idx="0">
                  <c:v>211.4</c:v>
                </c:pt>
                <c:pt idx="1">
                  <c:v>240.8</c:v>
                </c:pt>
                <c:pt idx="2">
                  <c:v>250.1</c:v>
                </c:pt>
                <c:pt idx="3">
                  <c:v>240.6</c:v>
                </c:pt>
                <c:pt idx="4">
                  <c:v>239.6</c:v>
                </c:pt>
                <c:pt idx="5">
                  <c:v>241.8</c:v>
                </c:pt>
                <c:pt idx="6">
                  <c:v>238</c:v>
                </c:pt>
                <c:pt idx="7">
                  <c:v>274.2</c:v>
                </c:pt>
                <c:pt idx="8">
                  <c:v>265.60000000000002</c:v>
                </c:pt>
                <c:pt idx="9">
                  <c:v>290.89999999999998</c:v>
                </c:pt>
                <c:pt idx="10">
                  <c:v>268.89999999999998</c:v>
                </c:pt>
                <c:pt idx="11">
                  <c:v>327.9</c:v>
                </c:pt>
                <c:pt idx="12">
                  <c:v>280.10000000000002</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Charts'!$F$6:$F$19</c:f>
              <c:numCache>
                <c:formatCode>"$"#,##0</c:formatCode>
                <c:ptCount val="13"/>
                <c:pt idx="0">
                  <c:v>5614</c:v>
                </c:pt>
                <c:pt idx="1">
                  <c:v>6235</c:v>
                </c:pt>
                <c:pt idx="2">
                  <c:v>6166</c:v>
                </c:pt>
                <c:pt idx="3">
                  <c:v>6258</c:v>
                </c:pt>
                <c:pt idx="4">
                  <c:v>5978</c:v>
                </c:pt>
                <c:pt idx="5">
                  <c:v>6085</c:v>
                </c:pt>
                <c:pt idx="6">
                  <c:v>6046</c:v>
                </c:pt>
                <c:pt idx="7">
                  <c:v>6538</c:v>
                </c:pt>
                <c:pt idx="8">
                  <c:v>7454</c:v>
                </c:pt>
                <c:pt idx="9">
                  <c:v>7457</c:v>
                </c:pt>
                <c:pt idx="10">
                  <c:v>7803</c:v>
                </c:pt>
                <c:pt idx="11">
                  <c:v>7836</c:v>
                </c:pt>
                <c:pt idx="12">
                  <c:v>7125</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Charts'!$J$6:$J$19</c:f>
              <c:numCache>
                <c:formatCode>#,##0</c:formatCode>
                <c:ptCount val="13"/>
                <c:pt idx="0">
                  <c:v>912</c:v>
                </c:pt>
                <c:pt idx="1">
                  <c:v>857</c:v>
                </c:pt>
                <c:pt idx="2">
                  <c:v>907</c:v>
                </c:pt>
                <c:pt idx="3">
                  <c:v>816</c:v>
                </c:pt>
                <c:pt idx="4">
                  <c:v>838</c:v>
                </c:pt>
                <c:pt idx="5">
                  <c:v>823</c:v>
                </c:pt>
                <c:pt idx="6">
                  <c:v>718</c:v>
                </c:pt>
                <c:pt idx="7">
                  <c:v>859</c:v>
                </c:pt>
                <c:pt idx="8">
                  <c:v>945</c:v>
                </c:pt>
                <c:pt idx="9">
                  <c:v>1010</c:v>
                </c:pt>
                <c:pt idx="10">
                  <c:v>1025</c:v>
                </c:pt>
                <c:pt idx="11">
                  <c:v>1105</c:v>
                </c:pt>
                <c:pt idx="12">
                  <c:v>1129</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Charts'!$K$6:$K$19</c:f>
              <c:numCache>
                <c:formatCode>"$"#,##0</c:formatCode>
                <c:ptCount val="13"/>
                <c:pt idx="0">
                  <c:v>232</c:v>
                </c:pt>
                <c:pt idx="1">
                  <c:v>281</c:v>
                </c:pt>
                <c:pt idx="2">
                  <c:v>276</c:v>
                </c:pt>
                <c:pt idx="3">
                  <c:v>295</c:v>
                </c:pt>
                <c:pt idx="4">
                  <c:v>286</c:v>
                </c:pt>
                <c:pt idx="5">
                  <c:v>294</c:v>
                </c:pt>
                <c:pt idx="6">
                  <c:v>331</c:v>
                </c:pt>
                <c:pt idx="7">
                  <c:v>319</c:v>
                </c:pt>
                <c:pt idx="8">
                  <c:v>281</c:v>
                </c:pt>
                <c:pt idx="9">
                  <c:v>288</c:v>
                </c:pt>
                <c:pt idx="10">
                  <c:v>262</c:v>
                </c:pt>
                <c:pt idx="11">
                  <c:v>297</c:v>
                </c:pt>
                <c:pt idx="12">
                  <c:v>248</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Charts'!$R$7:$R$20</c:f>
              <c:numCache>
                <c:formatCode>"$"#,##0</c:formatCode>
                <c:ptCount val="13"/>
                <c:pt idx="0">
                  <c:v>4648</c:v>
                </c:pt>
                <c:pt idx="1">
                  <c:v>5148</c:v>
                </c:pt>
                <c:pt idx="2">
                  <c:v>5090</c:v>
                </c:pt>
                <c:pt idx="3">
                  <c:v>5309</c:v>
                </c:pt>
                <c:pt idx="4">
                  <c:v>5081</c:v>
                </c:pt>
                <c:pt idx="5">
                  <c:v>5279</c:v>
                </c:pt>
                <c:pt idx="6">
                  <c:v>5245</c:v>
                </c:pt>
                <c:pt idx="7">
                  <c:v>5509</c:v>
                </c:pt>
                <c:pt idx="8">
                  <c:v>6254</c:v>
                </c:pt>
                <c:pt idx="9">
                  <c:v>6135</c:v>
                </c:pt>
                <c:pt idx="10">
                  <c:v>6528</c:v>
                </c:pt>
                <c:pt idx="11">
                  <c:v>6508</c:v>
                </c:pt>
                <c:pt idx="12">
                  <c:v>6065</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Charts'!$S$7:$S$20</c:f>
              <c:numCache>
                <c:formatCode>"$"#,##0</c:formatCode>
                <c:ptCount val="13"/>
                <c:pt idx="0">
                  <c:v>826</c:v>
                </c:pt>
                <c:pt idx="1">
                  <c:v>940</c:v>
                </c:pt>
                <c:pt idx="2">
                  <c:v>935</c:v>
                </c:pt>
                <c:pt idx="3">
                  <c:v>820</c:v>
                </c:pt>
                <c:pt idx="4">
                  <c:v>766</c:v>
                </c:pt>
                <c:pt idx="5">
                  <c:v>671</c:v>
                </c:pt>
                <c:pt idx="6">
                  <c:v>665</c:v>
                </c:pt>
                <c:pt idx="7">
                  <c:v>884</c:v>
                </c:pt>
                <c:pt idx="8">
                  <c:v>1059</c:v>
                </c:pt>
                <c:pt idx="9">
                  <c:v>1187</c:v>
                </c:pt>
                <c:pt idx="10">
                  <c:v>1134</c:v>
                </c:pt>
                <c:pt idx="11">
                  <c:v>1182</c:v>
                </c:pt>
                <c:pt idx="12">
                  <c:v>930</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Charts'!$T$7:$T$20</c:f>
              <c:numCache>
                <c:formatCode>"$"#,##0</c:formatCode>
                <c:ptCount val="13"/>
                <c:pt idx="0">
                  <c:v>139</c:v>
                </c:pt>
                <c:pt idx="1">
                  <c:v>148</c:v>
                </c:pt>
                <c:pt idx="2">
                  <c:v>142</c:v>
                </c:pt>
                <c:pt idx="3">
                  <c:v>129</c:v>
                </c:pt>
                <c:pt idx="4">
                  <c:v>131</c:v>
                </c:pt>
                <c:pt idx="5">
                  <c:v>135</c:v>
                </c:pt>
                <c:pt idx="6">
                  <c:v>137</c:v>
                </c:pt>
                <c:pt idx="7">
                  <c:v>145</c:v>
                </c:pt>
                <c:pt idx="8">
                  <c:v>142</c:v>
                </c:pt>
                <c:pt idx="9">
                  <c:v>135</c:v>
                </c:pt>
                <c:pt idx="10">
                  <c:v>141</c:v>
                </c:pt>
                <c:pt idx="11">
                  <c:v>146</c:v>
                </c:pt>
                <c:pt idx="12">
                  <c:v>130</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Charts'!$X$7:$X$19</c:f>
              <c:numCache>
                <c:formatCode>0%</c:formatCode>
                <c:ptCount val="13"/>
                <c:pt idx="0">
                  <c:v>0.83</c:v>
                </c:pt>
                <c:pt idx="1">
                  <c:v>0.83</c:v>
                </c:pt>
                <c:pt idx="2">
                  <c:v>0.83</c:v>
                </c:pt>
                <c:pt idx="3">
                  <c:v>0.85</c:v>
                </c:pt>
                <c:pt idx="4">
                  <c:v>0.85</c:v>
                </c:pt>
                <c:pt idx="5">
                  <c:v>0.87</c:v>
                </c:pt>
                <c:pt idx="6">
                  <c:v>0.87</c:v>
                </c:pt>
                <c:pt idx="7">
                  <c:v>0.84</c:v>
                </c:pt>
                <c:pt idx="8">
                  <c:v>0.84</c:v>
                </c:pt>
                <c:pt idx="9">
                  <c:v>0.82</c:v>
                </c:pt>
                <c:pt idx="10">
                  <c:v>0.84</c:v>
                </c:pt>
                <c:pt idx="11">
                  <c:v>0.83</c:v>
                </c:pt>
                <c:pt idx="12">
                  <c:v>0.85</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Charts'!$Y$7:$Y$19</c:f>
              <c:numCache>
                <c:formatCode>0%</c:formatCode>
                <c:ptCount val="13"/>
                <c:pt idx="0">
                  <c:v>0.15</c:v>
                </c:pt>
                <c:pt idx="1">
                  <c:v>0.15</c:v>
                </c:pt>
                <c:pt idx="2">
                  <c:v>0.15</c:v>
                </c:pt>
                <c:pt idx="3">
                  <c:v>0.13</c:v>
                </c:pt>
                <c:pt idx="4">
                  <c:v>0.13</c:v>
                </c:pt>
                <c:pt idx="5">
                  <c:v>0.11</c:v>
                </c:pt>
                <c:pt idx="6">
                  <c:v>0.11</c:v>
                </c:pt>
                <c:pt idx="7">
                  <c:v>0.14000000000000001</c:v>
                </c:pt>
                <c:pt idx="8">
                  <c:v>0.14000000000000001</c:v>
                </c:pt>
                <c:pt idx="9">
                  <c:v>0.16</c:v>
                </c:pt>
                <c:pt idx="10">
                  <c:v>0.15</c:v>
                </c:pt>
                <c:pt idx="11">
                  <c:v>0.15</c:v>
                </c:pt>
                <c:pt idx="12">
                  <c:v>0.13</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Charts'!$AC$7:$AC$20</c:f>
              <c:numCache>
                <c:formatCode>"$"#,##0</c:formatCode>
                <c:ptCount val="13"/>
                <c:pt idx="0">
                  <c:v>163.80000000000001</c:v>
                </c:pt>
                <c:pt idx="1">
                  <c:v>182.6</c:v>
                </c:pt>
                <c:pt idx="2">
                  <c:v>179.3</c:v>
                </c:pt>
                <c:pt idx="3">
                  <c:v>178.6</c:v>
                </c:pt>
                <c:pt idx="4">
                  <c:v>171.5</c:v>
                </c:pt>
                <c:pt idx="5">
                  <c:v>183</c:v>
                </c:pt>
                <c:pt idx="6">
                  <c:v>185.5</c:v>
                </c:pt>
                <c:pt idx="7">
                  <c:v>196.7</c:v>
                </c:pt>
                <c:pt idx="8">
                  <c:v>212.2</c:v>
                </c:pt>
                <c:pt idx="9">
                  <c:v>207.3</c:v>
                </c:pt>
                <c:pt idx="10">
                  <c:v>224.1</c:v>
                </c:pt>
                <c:pt idx="11">
                  <c:v>230.4</c:v>
                </c:pt>
                <c:pt idx="12">
                  <c:v>213.8</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Charts'!$AD$7:$AD$20</c:f>
              <c:numCache>
                <c:formatCode>"$"#,##0</c:formatCode>
                <c:ptCount val="13"/>
                <c:pt idx="0">
                  <c:v>42.3</c:v>
                </c:pt>
                <c:pt idx="1">
                  <c:v>51.1</c:v>
                </c:pt>
                <c:pt idx="2">
                  <c:v>65.099999999999994</c:v>
                </c:pt>
                <c:pt idx="3">
                  <c:v>56.7</c:v>
                </c:pt>
                <c:pt idx="4">
                  <c:v>63.3</c:v>
                </c:pt>
                <c:pt idx="5">
                  <c:v>53.3</c:v>
                </c:pt>
                <c:pt idx="6">
                  <c:v>46.7</c:v>
                </c:pt>
                <c:pt idx="7">
                  <c:v>71.7</c:v>
                </c:pt>
                <c:pt idx="8">
                  <c:v>48.1</c:v>
                </c:pt>
                <c:pt idx="9">
                  <c:v>78.5</c:v>
                </c:pt>
                <c:pt idx="10">
                  <c:v>39.200000000000003</c:v>
                </c:pt>
                <c:pt idx="11">
                  <c:v>91.9</c:v>
                </c:pt>
                <c:pt idx="12">
                  <c:v>61.5</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Charts'!$AE$7:$AE$20</c:f>
              <c:numCache>
                <c:formatCode>"$"#,##0.0</c:formatCode>
                <c:ptCount val="13"/>
                <c:pt idx="0">
                  <c:v>5.3</c:v>
                </c:pt>
                <c:pt idx="1">
                  <c:v>7.1</c:v>
                </c:pt>
                <c:pt idx="2">
                  <c:v>5.7</c:v>
                </c:pt>
                <c:pt idx="3">
                  <c:v>5.3</c:v>
                </c:pt>
                <c:pt idx="4">
                  <c:v>4.8</c:v>
                </c:pt>
                <c:pt idx="5">
                  <c:v>5.5</c:v>
                </c:pt>
                <c:pt idx="6">
                  <c:v>5.9</c:v>
                </c:pt>
                <c:pt idx="7">
                  <c:v>5.9</c:v>
                </c:pt>
                <c:pt idx="8">
                  <c:v>5.3</c:v>
                </c:pt>
                <c:pt idx="9">
                  <c:v>5.0999999999999996</c:v>
                </c:pt>
                <c:pt idx="10">
                  <c:v>5.6</c:v>
                </c:pt>
                <c:pt idx="11">
                  <c:v>5.6</c:v>
                </c:pt>
                <c:pt idx="12">
                  <c:v>4.8</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February.xlsx](Hidden)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Charts'!$AI$7:$AI$19</c:f>
              <c:numCache>
                <c:formatCode>0%</c:formatCode>
                <c:ptCount val="13"/>
                <c:pt idx="0">
                  <c:v>0.77</c:v>
                </c:pt>
                <c:pt idx="1">
                  <c:v>0.76</c:v>
                </c:pt>
                <c:pt idx="2">
                  <c:v>0.72</c:v>
                </c:pt>
                <c:pt idx="3">
                  <c:v>0.74</c:v>
                </c:pt>
                <c:pt idx="4">
                  <c:v>0.72</c:v>
                </c:pt>
                <c:pt idx="5">
                  <c:v>0.76</c:v>
                </c:pt>
                <c:pt idx="6">
                  <c:v>0.78</c:v>
                </c:pt>
                <c:pt idx="7">
                  <c:v>0.72</c:v>
                </c:pt>
                <c:pt idx="8">
                  <c:v>0.8</c:v>
                </c:pt>
                <c:pt idx="9">
                  <c:v>0.71</c:v>
                </c:pt>
                <c:pt idx="10">
                  <c:v>0.83</c:v>
                </c:pt>
                <c:pt idx="11">
                  <c:v>0.7</c:v>
                </c:pt>
                <c:pt idx="12">
                  <c:v>0.76</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Charts'!$AJ$7:$AJ$19</c:f>
              <c:numCache>
                <c:formatCode>0%</c:formatCode>
                <c:ptCount val="13"/>
                <c:pt idx="0">
                  <c:v>0.2</c:v>
                </c:pt>
                <c:pt idx="1">
                  <c:v>0.21</c:v>
                </c:pt>
                <c:pt idx="2">
                  <c:v>0.26</c:v>
                </c:pt>
                <c:pt idx="3">
                  <c:v>0.24</c:v>
                </c:pt>
                <c:pt idx="4">
                  <c:v>0.26</c:v>
                </c:pt>
                <c:pt idx="5">
                  <c:v>0.22</c:v>
                </c:pt>
                <c:pt idx="6">
                  <c:v>0.2</c:v>
                </c:pt>
                <c:pt idx="7">
                  <c:v>0.26</c:v>
                </c:pt>
                <c:pt idx="8">
                  <c:v>0.18</c:v>
                </c:pt>
                <c:pt idx="9">
                  <c:v>0.27</c:v>
                </c:pt>
                <c:pt idx="10">
                  <c:v>0.15</c:v>
                </c:pt>
                <c:pt idx="11">
                  <c:v>0.28000000000000003</c:v>
                </c:pt>
                <c:pt idx="12">
                  <c:v>0.22</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2024-02</c:v>
                </c:pt>
                <c:pt idx="1">
                  <c:v>2024-03</c:v>
                </c:pt>
                <c:pt idx="2">
                  <c:v>2024-04</c:v>
                </c:pt>
                <c:pt idx="3">
                  <c:v>2024-05</c:v>
                </c:pt>
                <c:pt idx="4">
                  <c:v>2024-06</c:v>
                </c:pt>
                <c:pt idx="5">
                  <c:v>2024-07</c:v>
                </c:pt>
                <c:pt idx="6">
                  <c:v>2024-08</c:v>
                </c:pt>
                <c:pt idx="7">
                  <c:v>2024-09</c:v>
                </c:pt>
                <c:pt idx="8">
                  <c:v>2024-10</c:v>
                </c:pt>
                <c:pt idx="9">
                  <c:v>2024-11</c:v>
                </c:pt>
                <c:pt idx="10">
                  <c:v>2024-12</c:v>
                </c:pt>
                <c:pt idx="11">
                  <c:v>2025-01</c:v>
                </c:pt>
                <c:pt idx="12">
                  <c:v>2025-02</c:v>
                </c:pt>
              </c:strCache>
            </c:strRef>
          </c:cat>
          <c:val>
            <c:numRef>
              <c:f>'(Hidden) Tables for Charts'!$AK$7:$AK$19</c:f>
              <c:numCache>
                <c:formatCode>0%</c:formatCode>
                <c:ptCount val="13"/>
                <c:pt idx="0">
                  <c:v>0.03</c:v>
                </c:pt>
                <c:pt idx="1">
                  <c:v>0.03</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3" name="Picture 2">
          <a:extLst>
            <a:ext uri="{FF2B5EF4-FFF2-40B4-BE49-F238E27FC236}">
              <a16:creationId xmlns:a16="http://schemas.microsoft.com/office/drawing/2014/main" id="{24238018-CE9C-2D47-9CB5-C315E1BA48A4}"/>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28.666040162039" createdVersion="8" refreshedVersion="8" minRefreshableVersion="3" recordCount="105" xr:uid="{73F72450-F431-4B67-9A25-ED2E155FBDEB}">
  <cacheSource type="worksheet">
    <worksheetSource name="Data__Product_Monthly_Stats"/>
  </cacheSource>
  <cacheFields count="9">
    <cacheField name="FiscalYearQuarter" numFmtId="0">
      <sharedItems/>
    </cacheField>
    <cacheField name="YearMonth" numFmtId="0">
      <sharedItems count="35">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528"/>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30.4"/>
    </cacheField>
    <cacheField name="NAGGRMoM%" numFmtId="9">
      <sharedItems containsString="0" containsBlank="1" containsNumber="1" minValue="-0.55000000000000004" maxValue="1.35"/>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28.666041203702" createdVersion="8" refreshedVersion="8" minRefreshableVersion="3" recordCount="35" xr:uid="{64E4BA12-588C-4B5C-9F4C-3BA34947872D}">
  <cacheSource type="worksheet">
    <worksheetSource name="Data__Monthly_Stats"/>
  </cacheSource>
  <cacheFields count="10">
    <cacheField name="FiscalYearQuarter" numFmtId="0">
      <sharedItems/>
    </cacheField>
    <cacheField name="YearMonth" numFmtId="0">
      <sharedItems count="35">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haredItems>
    </cacheField>
    <cacheField name="CashWagers(M)" numFmtId="167">
      <sharedItems containsSemiMixedTypes="0" containsString="0" containsNumber="1" containsInteger="1" minValue="1079" maxValue="7836"/>
    </cacheField>
    <cacheField name="CashWagersMoM%" numFmtId="9">
      <sharedItems containsString="0" containsBlank="1" containsNumber="1" minValue="-0.09" maxValue="0.36"/>
    </cacheField>
    <cacheField name="NAGGR(M)" numFmtId="168">
      <sharedItems containsSemiMixedTypes="0" containsString="0" containsNumber="1" minValue="43.9" maxValue="327.9"/>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3"/>
    </cacheField>
    <cacheField name="ARPPA($)" numFmtId="167">
      <sharedItems containsSemiMixedTypes="0" containsString="0" containsNumber="1" containsInteger="1" minValue="158" maxValue="331"/>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5"/>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79"/>
    <n v="0.04"/>
    <n v="0.87"/>
    <n v="183"/>
    <n v="7.0000000000000007E-2"/>
    <n v="0.76"/>
  </r>
  <r>
    <s v="FY24/25-Q2"/>
    <x v="28"/>
    <x v="0"/>
    <n v="5245"/>
    <n v="-0.01"/>
    <n v="0.87"/>
    <n v="185.5"/>
    <n v="0.01"/>
    <n v="0.78"/>
  </r>
  <r>
    <s v="FY24/25-Q2"/>
    <x v="29"/>
    <x v="0"/>
    <n v="5509"/>
    <n v="0.05"/>
    <n v="0.84"/>
    <n v="196.7"/>
    <n v="0.06"/>
    <n v="0.72"/>
  </r>
  <r>
    <s v="FY24/25-Q3"/>
    <x v="30"/>
    <x v="0"/>
    <n v="6254"/>
    <n v="0.14000000000000001"/>
    <n v="0.84"/>
    <n v="212.2"/>
    <n v="0.08"/>
    <n v="0.8"/>
  </r>
  <r>
    <s v="FY24/25-Q3"/>
    <x v="31"/>
    <x v="0"/>
    <n v="6135"/>
    <n v="-0.02"/>
    <n v="0.82"/>
    <n v="207.3"/>
    <n v="-0.02"/>
    <n v="0.71"/>
  </r>
  <r>
    <s v="FY24/25-Q3"/>
    <x v="32"/>
    <x v="0"/>
    <n v="6528"/>
    <n v="0.06"/>
    <n v="0.84"/>
    <n v="224.1"/>
    <n v="0.08"/>
    <n v="0.83"/>
  </r>
  <r>
    <s v="FY24/25-Q4"/>
    <x v="33"/>
    <x v="0"/>
    <n v="6508"/>
    <n v="0"/>
    <n v="0.83"/>
    <n v="230.4"/>
    <n v="0.03"/>
    <n v="0.7"/>
  </r>
  <r>
    <s v="FY24/25-Q4"/>
    <x v="34"/>
    <x v="0"/>
    <n v="6065"/>
    <n v="-7.0000000000000007E-2"/>
    <n v="0.85"/>
    <n v="213.8"/>
    <n v="-7.0000000000000007E-2"/>
    <n v="0.76"/>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3"/>
    <n v="-0.16"/>
    <n v="0.22"/>
  </r>
  <r>
    <s v="FY24/25-Q2"/>
    <x v="28"/>
    <x v="1"/>
    <n v="665"/>
    <n v="-0.01"/>
    <n v="0.11"/>
    <n v="46.7"/>
    <n v="-0.12"/>
    <n v="0.2"/>
  </r>
  <r>
    <s v="FY24/25-Q2"/>
    <x v="29"/>
    <x v="1"/>
    <n v="884"/>
    <n v="0.33"/>
    <n v="0.14000000000000001"/>
    <n v="71.7"/>
    <n v="0.54"/>
    <n v="0.26"/>
  </r>
  <r>
    <s v="FY24/25-Q3"/>
    <x v="30"/>
    <x v="1"/>
    <n v="1059"/>
    <n v="0.2"/>
    <n v="0.14000000000000001"/>
    <n v="48.1"/>
    <n v="-0.33"/>
    <n v="0.18"/>
  </r>
  <r>
    <s v="FY24/25-Q3"/>
    <x v="31"/>
    <x v="1"/>
    <n v="1187"/>
    <n v="0.12"/>
    <n v="0.16"/>
    <n v="78.5"/>
    <n v="0.63"/>
    <n v="0.27"/>
  </r>
  <r>
    <s v="FY24/25-Q3"/>
    <x v="32"/>
    <x v="1"/>
    <n v="1134"/>
    <n v="-0.04"/>
    <n v="0.15"/>
    <n v="39.200000000000003"/>
    <n v="-0.5"/>
    <n v="0.15"/>
  </r>
  <r>
    <s v="FY24/25-Q4"/>
    <x v="33"/>
    <x v="1"/>
    <n v="1182"/>
    <n v="0.04"/>
    <n v="0.15"/>
    <n v="91.9"/>
    <n v="1.35"/>
    <n v="0.28000000000000003"/>
  </r>
  <r>
    <s v="FY24/25-Q4"/>
    <x v="34"/>
    <x v="1"/>
    <n v="930"/>
    <n v="-0.21"/>
    <n v="0.13"/>
    <n v="61.5"/>
    <n v="-0.33"/>
    <n v="0.22"/>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4"/>
    <n v="0.43"/>
    <n v="228"/>
    <n v="-0.14000000000000001"/>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2"/>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85"/>
    <n v="0.02"/>
    <n v="241.8"/>
    <n v="0.01"/>
    <n v="823"/>
    <n v="-0.02"/>
    <n v="294"/>
    <n v="0.03"/>
  </r>
  <r>
    <s v="FY24/25-Q2"/>
    <x v="28"/>
    <n v="6046"/>
    <n v="-0.01"/>
    <n v="238"/>
    <n v="-0.02"/>
    <n v="718"/>
    <n v="-0.13"/>
    <n v="331"/>
    <n v="0.13"/>
  </r>
  <r>
    <s v="FY24/25-Q2"/>
    <x v="29"/>
    <n v="6538"/>
    <n v="0.08"/>
    <n v="274.2"/>
    <n v="0.15"/>
    <n v="859"/>
    <n v="0.2"/>
    <n v="319"/>
    <n v="-0.04"/>
  </r>
  <r>
    <s v="FY24/25-Q3"/>
    <x v="30"/>
    <n v="7454"/>
    <n v="0.14000000000000001"/>
    <n v="265.60000000000002"/>
    <n v="-0.03"/>
    <n v="945"/>
    <n v="0.1"/>
    <n v="281"/>
    <n v="-0.12"/>
  </r>
  <r>
    <s v="FY24/25-Q3"/>
    <x v="31"/>
    <n v="7457"/>
    <n v="0"/>
    <n v="290.89999999999998"/>
    <n v="0.1"/>
    <n v="1010"/>
    <n v="7.0000000000000007E-2"/>
    <n v="288"/>
    <n v="0.02"/>
  </r>
  <r>
    <s v="FY24/25-Q3"/>
    <x v="32"/>
    <n v="7803"/>
    <n v="0.05"/>
    <n v="268.89999999999998"/>
    <n v="-0.08"/>
    <n v="1025"/>
    <n v="0.01"/>
    <n v="262"/>
    <n v="-0.09"/>
  </r>
  <r>
    <s v="FY24/25-Q4"/>
    <x v="33"/>
    <n v="7836"/>
    <n v="0"/>
    <n v="327.9"/>
    <n v="0.22"/>
    <n v="1105"/>
    <n v="0.08"/>
    <n v="297"/>
    <n v="0.13"/>
  </r>
  <r>
    <s v="FY24/25-Q4"/>
    <x v="34"/>
    <n v="7125"/>
    <n v="-0.09"/>
    <n v="280.10000000000002"/>
    <n v="-0.15"/>
    <n v="1129"/>
    <n v="0.02"/>
    <n v="248"/>
    <n v="-0.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3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35">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2"/>
    </i>
    <i>
      <x v="23"/>
    </i>
    <i>
      <x v="24"/>
    </i>
    <i>
      <x v="25"/>
    </i>
    <i>
      <x v="26"/>
    </i>
    <i>
      <x v="27"/>
    </i>
    <i>
      <x v="28"/>
    </i>
    <i>
      <x v="29"/>
    </i>
    <i>
      <x v="30"/>
    </i>
    <i>
      <x v="31"/>
    </i>
    <i>
      <x v="32"/>
    </i>
    <i>
      <x v="33"/>
    </i>
    <i>
      <x v="34"/>
    </i>
    <i t="grand">
      <x/>
    </i>
  </rowItems>
  <colFields count="1">
    <field x="2"/>
  </colFields>
  <colItems count="4">
    <i>
      <x/>
    </i>
    <i>
      <x v="1"/>
    </i>
    <i>
      <x v="2"/>
    </i>
    <i t="grand">
      <x/>
    </i>
  </colItems>
  <dataFields count="1">
    <dataField name="NAGGR" fld="6" baseField="0" baseItem="0" numFmtId="167"/>
  </dataFields>
  <formats count="3">
    <format dxfId="2">
      <pivotArea outline="0" collapsedLevelsAreSubtotals="1" fieldPosition="0"/>
    </format>
    <format dxfId="1">
      <pivotArea dataOnly="0" labelOnly="1" outline="0" fieldPosition="0">
        <references count="1">
          <reference field="2" count="0"/>
        </references>
      </pivotArea>
    </format>
    <format dxfId="0">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40"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36">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2"/>
    </i>
    <i>
      <x v="23"/>
    </i>
    <i>
      <x v="24"/>
    </i>
    <i>
      <x v="25"/>
    </i>
    <i>
      <x v="26"/>
    </i>
    <i>
      <x v="27"/>
    </i>
    <i>
      <x v="28"/>
    </i>
    <i>
      <x v="29"/>
    </i>
    <i>
      <x v="30"/>
    </i>
    <i>
      <x v="31"/>
    </i>
    <i>
      <x v="32"/>
    </i>
    <i>
      <x v="33"/>
    </i>
    <i>
      <x v="34"/>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5">
      <pivotArea outline="0" collapsedLevelsAreSubtotals="1" fieldPosition="0"/>
    </format>
    <format dxfId="4">
      <pivotArea outline="0" fieldPosition="0">
        <references count="1">
          <reference field="4294967294" count="1" selected="0">
            <x v="0"/>
          </reference>
        </references>
      </pivotArea>
    </format>
    <format dxfId="3">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3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36">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2"/>
    </i>
    <i>
      <x v="23"/>
    </i>
    <i>
      <x v="24"/>
    </i>
    <i>
      <x v="25"/>
    </i>
    <i>
      <x v="26"/>
    </i>
    <i>
      <x v="27"/>
    </i>
    <i>
      <x v="28"/>
    </i>
    <i>
      <x v="29"/>
    </i>
    <i>
      <x v="30"/>
    </i>
    <i>
      <x v="31"/>
    </i>
    <i>
      <x v="32"/>
    </i>
    <i>
      <x v="33"/>
    </i>
    <i>
      <x v="34"/>
    </i>
  </rowItems>
  <colFields count="1">
    <field x="2"/>
  </colFields>
  <colItems count="3">
    <i>
      <x/>
    </i>
    <i>
      <x v="1"/>
    </i>
    <i>
      <x v="2"/>
    </i>
  </colItems>
  <dataFields count="1">
    <dataField name="NAGGR Market Share %" fld="8" baseField="0" baseItem="0"/>
  </dataFields>
  <formats count="2">
    <format dxfId="7">
      <pivotArea outline="0" collapsedLevelsAreSubtotals="1" fieldPosition="0"/>
    </format>
    <format dxfId="6">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3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35">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2"/>
    </i>
    <i>
      <x v="23"/>
    </i>
    <i>
      <x v="24"/>
    </i>
    <i>
      <x v="25"/>
    </i>
    <i>
      <x v="26"/>
    </i>
    <i>
      <x v="27"/>
    </i>
    <i>
      <x v="28"/>
    </i>
    <i>
      <x v="29"/>
    </i>
    <i>
      <x v="30"/>
    </i>
    <i>
      <x v="31"/>
    </i>
    <i>
      <x v="32"/>
    </i>
    <i>
      <x v="33"/>
    </i>
    <i>
      <x v="34"/>
    </i>
    <i t="grand">
      <x/>
    </i>
  </rowItems>
  <colFields count="1">
    <field x="2"/>
  </colFields>
  <colItems count="4">
    <i>
      <x/>
    </i>
    <i>
      <x v="1"/>
    </i>
    <i>
      <x v="2"/>
    </i>
    <i t="grand">
      <x/>
    </i>
  </colItems>
  <dataFields count="1">
    <dataField name="Cash Wagers" fld="3" baseField="0" baseItem="0" numFmtId="166"/>
  </dataFields>
  <formats count="5">
    <format dxfId="12">
      <pivotArea outline="0" collapsedLevelsAreSubtotals="1" fieldPosition="0">
        <references count="1">
          <reference field="4294967294" count="1" selected="0">
            <x v="0"/>
          </reference>
        </references>
      </pivotArea>
    </format>
    <format dxfId="11">
      <pivotArea dataOnly="0" labelOnly="1" outline="0" fieldPosition="0">
        <references count="1">
          <reference field="4294967294" count="1">
            <x v="0"/>
          </reference>
        </references>
      </pivotArea>
    </format>
    <format dxfId="10">
      <pivotArea outline="0" collapsedLevelsAreSubtotals="1" fieldPosition="0">
        <references count="2">
          <reference field="4294967294" count="1" selected="0">
            <x v="0"/>
          </reference>
          <reference field="2" count="0" selected="0"/>
        </references>
      </pivotArea>
    </format>
    <format dxfId="9">
      <pivotArea dataOnly="0" labelOnly="1" outline="0" fieldPosition="0">
        <references count="1">
          <reference field="2" count="0"/>
        </references>
      </pivotArea>
    </format>
    <format dxfId="8">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39"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36">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2"/>
    </i>
    <i>
      <x v="23"/>
    </i>
    <i>
      <x v="24"/>
    </i>
    <i>
      <x v="25"/>
    </i>
    <i>
      <x v="26"/>
    </i>
    <i>
      <x v="27"/>
    </i>
    <i>
      <x v="28"/>
    </i>
    <i>
      <x v="29"/>
    </i>
    <i>
      <x v="30"/>
    </i>
    <i>
      <x v="31"/>
    </i>
    <i>
      <x v="32"/>
    </i>
    <i>
      <x v="33"/>
    </i>
    <i>
      <x v="34"/>
    </i>
  </rowItems>
  <colFields count="1">
    <field x="2"/>
  </colFields>
  <colItems count="3">
    <i>
      <x/>
    </i>
    <i>
      <x v="1"/>
    </i>
    <i>
      <x v="2"/>
    </i>
  </colItems>
  <dataFields count="1">
    <dataField name="Cash Wagers Market Share %" fld="5" baseField="0" baseItem="0" numFmtId="9"/>
  </dataFields>
  <formats count="2">
    <format dxfId="14">
      <pivotArea outline="0" collapsedLevelsAreSubtotals="1" fieldPosition="0"/>
    </format>
    <format dxfId="13">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3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4"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25">
      <pivotArea outline="0" collapsedLevelsAreSubtotals="1" fieldPosition="0">
        <references count="1">
          <reference field="4294967294" count="1" selected="0">
            <x v="2"/>
          </reference>
        </references>
      </pivotArea>
    </format>
    <format dxfId="24">
      <pivotArea outline="0" collapsedLevelsAreSubtotals="1" fieldPosition="0">
        <references count="1">
          <reference field="4294967294" count="1" selected="0">
            <x v="4"/>
          </reference>
        </references>
      </pivotArea>
    </format>
    <format dxfId="23">
      <pivotArea outline="0" collapsedLevelsAreSubtotals="1" fieldPosition="0">
        <references count="1">
          <reference field="4294967294" count="1" selected="0">
            <x v="5"/>
          </reference>
        </references>
      </pivotArea>
    </format>
    <format dxfId="22">
      <pivotArea outline="0" collapsedLevelsAreSubtotals="1" fieldPosition="0">
        <references count="1">
          <reference field="4294967294" count="1" selected="0">
            <x v="0"/>
          </reference>
        </references>
      </pivotArea>
    </format>
    <format dxfId="21">
      <pivotArea outline="0" collapsedLevelsAreSubtotals="1" fieldPosition="0">
        <references count="1">
          <reference field="4294967294" count="1" selected="0">
            <x v="1"/>
          </reference>
        </references>
      </pivotArea>
    </format>
    <format dxfId="20">
      <pivotArea dataOnly="0" labelOnly="1" outline="0" fieldPosition="0">
        <references count="1">
          <reference field="1" count="1">
            <x v="24"/>
          </reference>
        </references>
      </pivotArea>
    </format>
    <format dxfId="19">
      <pivotArea outline="0" collapsedLevelsAreSubtotals="1" fieldPosition="0">
        <references count="1">
          <reference field="4294967294" count="1" selected="0">
            <x v="3"/>
          </reference>
        </references>
      </pivotArea>
    </format>
    <format dxfId="18">
      <pivotArea field="2" type="button" dataOnly="0" labelOnly="1" outline="0" axis="axisRow" fieldPosition="0"/>
    </format>
    <format dxfId="17">
      <pivotArea dataOnly="0" labelOnly="1" outline="0" fieldPosition="0">
        <references count="1">
          <reference field="4294967294" count="6">
            <x v="0"/>
            <x v="1"/>
            <x v="2"/>
            <x v="3"/>
            <x v="4"/>
            <x v="5"/>
          </reference>
        </references>
      </pivotArea>
    </format>
    <format dxfId="16">
      <pivotArea outline="0" fieldPosition="0">
        <references count="2">
          <reference field="4294967294" count="1" selected="0">
            <x v="3"/>
          </reference>
          <reference field="2" count="0" selected="0"/>
        </references>
      </pivotArea>
    </format>
    <format dxfId="15">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4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36">
        <item h="1" x="0"/>
        <item h="1" x="1"/>
        <item h="1" x="2"/>
        <item h="1" x="3"/>
        <item h="1" x="4"/>
        <item h="1" x="5"/>
        <item h="1" x="6"/>
        <item h="1" x="7"/>
        <item h="1" x="8"/>
        <item h="1" x="9"/>
        <item h="1" x="10"/>
        <item h="1" x="11"/>
        <item h="1" x="12"/>
        <item h="1" x="13"/>
        <item h="1" x="14"/>
        <item h="1" x="15"/>
        <item h="1" x="16"/>
        <item h="1" x="17"/>
        <item h="1" x="18"/>
        <item h="1" x="19"/>
        <item h="1" x="20"/>
        <item h="1" x="21"/>
        <item x="22"/>
        <item x="23"/>
        <item x="24"/>
        <item x="25"/>
        <item x="26"/>
        <item x="27"/>
        <item x="28"/>
        <item x="29"/>
        <item x="30"/>
        <item x="31"/>
        <item x="32"/>
        <item x="33"/>
        <item x="34"/>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2"/>
    </i>
    <i>
      <x v="23"/>
    </i>
    <i>
      <x v="24"/>
    </i>
    <i>
      <x v="25"/>
    </i>
    <i>
      <x v="26"/>
    </i>
    <i>
      <x v="27"/>
    </i>
    <i>
      <x v="28"/>
    </i>
    <i>
      <x v="29"/>
    </i>
    <i>
      <x v="30"/>
    </i>
    <i>
      <x v="31"/>
    </i>
    <i>
      <x v="32"/>
    </i>
    <i>
      <x v="33"/>
    </i>
    <i>
      <x v="34"/>
    </i>
    <i t="grand">
      <x/>
    </i>
  </rowItems>
  <colFields count="1">
    <field x="-2"/>
  </colFields>
  <colItems count="2">
    <i>
      <x/>
    </i>
    <i i="1">
      <x v="1"/>
    </i>
  </colItems>
  <dataFields count="2">
    <dataField name="Cash Wagers" fld="2" baseField="1" baseItem="13"/>
    <dataField name="NAGGR" fld="4" baseField="1" baseItem="13"/>
  </dataFields>
  <formats count="2">
    <format dxfId="27">
      <pivotArea outline="0" collapsedLevelsAreSubtotals="1" fieldPosition="0"/>
    </format>
    <format dxfId="26">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4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4"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36">
      <pivotArea outline="0" collapsedLevelsAreSubtotals="1" fieldPosition="0">
        <references count="1">
          <reference field="4294967294" count="1" selected="0">
            <x v="1"/>
          </reference>
        </references>
      </pivotArea>
    </format>
    <format dxfId="35">
      <pivotArea outline="0" collapsedLevelsAreSubtotals="1" fieldPosition="0">
        <references count="1">
          <reference field="4294967294" count="1" selected="0">
            <x v="3"/>
          </reference>
        </references>
      </pivotArea>
    </format>
    <format dxfId="34">
      <pivotArea outline="0" collapsedLevelsAreSubtotals="1" fieldPosition="0">
        <references count="1">
          <reference field="4294967294" count="1" selected="0">
            <x v="7"/>
          </reference>
        </references>
      </pivotArea>
    </format>
    <format dxfId="33">
      <pivotArea outline="0" collapsedLevelsAreSubtotals="1" fieldPosition="0">
        <references count="1">
          <reference field="4294967294" count="1" selected="0">
            <x v="6"/>
          </reference>
        </references>
      </pivotArea>
    </format>
    <format dxfId="32">
      <pivotArea outline="0" collapsedLevelsAreSubtotals="1" fieldPosition="0">
        <references count="1">
          <reference field="4294967294" count="1" selected="0">
            <x v="0"/>
          </reference>
        </references>
      </pivotArea>
    </format>
    <format dxfId="31">
      <pivotArea dataOnly="0" labelOnly="1" outline="0" fieldPosition="0">
        <references count="1">
          <reference field="1" count="1">
            <x v="24"/>
          </reference>
        </references>
      </pivotArea>
    </format>
    <format dxfId="30">
      <pivotArea outline="0" collapsedLevelsAreSubtotals="1" fieldPosition="0">
        <references count="1">
          <reference field="4294967294" count="1" selected="0">
            <x v="5"/>
          </reference>
        </references>
      </pivotArea>
    </format>
    <format dxfId="29">
      <pivotArea dataOnly="0" labelOnly="1" outline="0" fieldPosition="0">
        <references count="1">
          <reference field="4294967294" count="8">
            <x v="0"/>
            <x v="1"/>
            <x v="2"/>
            <x v="3"/>
            <x v="4"/>
            <x v="5"/>
            <x v="6"/>
            <x v="7"/>
          </reference>
        </references>
      </pivotArea>
    </format>
    <format dxfId="28">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35">
        <i x="0"/>
        <i x="1"/>
        <i x="2"/>
        <i x="3"/>
        <i x="4"/>
        <i x="5"/>
        <i x="6"/>
        <i x="7"/>
        <i x="8"/>
        <i x="9"/>
        <i x="10"/>
        <i x="11"/>
        <i x="12"/>
        <i x="13"/>
        <i x="14"/>
        <i x="15"/>
        <i x="16"/>
        <i x="17"/>
        <i x="18"/>
        <i x="19"/>
        <i x="20"/>
        <i x="21"/>
        <i x="22" s="1"/>
        <i x="23" s="1"/>
        <i x="24" s="1"/>
        <i x="25" s="1"/>
        <i x="26" s="1"/>
        <i x="27" s="1"/>
        <i x="28" s="1"/>
        <i x="29" s="1"/>
        <i x="30" s="1"/>
        <i x="31" s="1"/>
        <i x="32" s="1"/>
        <i x="33" s="1"/>
        <i x="34"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35">
        <i x="0"/>
        <i x="1"/>
        <i x="2"/>
        <i x="3"/>
        <i x="4"/>
        <i x="5"/>
        <i x="6"/>
        <i x="7"/>
        <i x="8"/>
        <i x="9"/>
        <i x="10"/>
        <i x="11"/>
        <i x="12"/>
        <i x="13"/>
        <i x="14"/>
        <i x="15"/>
        <i x="16"/>
        <i x="17"/>
        <i x="18"/>
        <i x="19"/>
        <i x="20"/>
        <i x="21"/>
        <i x="22" s="1"/>
        <i x="23" s="1"/>
        <i x="24" s="1"/>
        <i x="25" s="1"/>
        <i x="26" s="1"/>
        <i x="27" s="1"/>
        <i x="28" s="1"/>
        <i x="29" s="1"/>
        <i x="30" s="1"/>
        <i x="31" s="1"/>
        <i x="32" s="1"/>
        <i x="33" s="1"/>
        <i x="34"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18"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6"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38"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08" tableType="queryTable" totalsRowShown="0">
  <autoFilter ref="A3:I108"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45735</v>
      </c>
      <c r="G3" s="26" t="s">
        <v>2</v>
      </c>
      <c r="H3" s="11">
        <v>44655</v>
      </c>
    </row>
    <row r="4" spans="1:11">
      <c r="A4" s="26" t="s">
        <v>3</v>
      </c>
      <c r="B4" s="11">
        <v>45728</v>
      </c>
      <c r="G4" s="26" t="s">
        <v>4</v>
      </c>
      <c r="H4" s="11">
        <v>45716</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149</v>
      </c>
    </row>
    <row r="17" spans="1:2">
      <c r="A17" s="9" t="s">
        <v>150</v>
      </c>
    </row>
    <row r="18" spans="1:2">
      <c r="A18" s="9" t="s">
        <v>151</v>
      </c>
    </row>
    <row r="19" spans="1:2">
      <c r="A19" s="9"/>
      <c r="B19" s="12"/>
    </row>
    <row r="20" spans="1:2">
      <c r="A20" s="9"/>
      <c r="B20" s="12"/>
    </row>
    <row r="21" spans="1:2" ht="18">
      <c r="A21" s="15" t="s">
        <v>15</v>
      </c>
      <c r="B21" s="12"/>
    </row>
    <row r="22" spans="1:2">
      <c r="A22" t="s">
        <v>16</v>
      </c>
      <c r="B22" s="12"/>
    </row>
    <row r="23" spans="1:2">
      <c r="A23" t="s">
        <v>148</v>
      </c>
      <c r="B23" s="12"/>
    </row>
    <row r="24" spans="1:2">
      <c r="A24" t="s">
        <v>17</v>
      </c>
      <c r="B24" s="12"/>
    </row>
    <row r="25" spans="1:2">
      <c r="A25" s="9" t="s">
        <v>18</v>
      </c>
    </row>
    <row r="26" spans="1:2">
      <c r="A26" s="9" t="s">
        <v>19</v>
      </c>
    </row>
    <row r="27" spans="1:2">
      <c r="B27" s="12"/>
    </row>
    <row r="28" spans="1:2">
      <c r="B28" s="12"/>
    </row>
    <row r="29" spans="1:2" ht="18">
      <c r="A29" s="15" t="s">
        <v>20</v>
      </c>
    </row>
    <row r="30" spans="1:2">
      <c r="A30" t="s">
        <v>21</v>
      </c>
    </row>
    <row r="31" spans="1:2">
      <c r="A31" t="s">
        <v>22</v>
      </c>
    </row>
    <row r="32" spans="1:2">
      <c r="A32" t="s">
        <v>23</v>
      </c>
    </row>
    <row r="33" spans="1:1">
      <c r="A33" t="s">
        <v>24</v>
      </c>
    </row>
    <row r="34" spans="1:1">
      <c r="A34" t="s">
        <v>25</v>
      </c>
    </row>
    <row r="37" spans="1:1" ht="18">
      <c r="A37" s="15" t="s">
        <v>26</v>
      </c>
    </row>
    <row r="38" spans="1:1">
      <c r="A38" t="s">
        <v>27</v>
      </c>
    </row>
    <row r="39" spans="1:1">
      <c r="A39" t="s">
        <v>28</v>
      </c>
    </row>
    <row r="40" spans="1:1">
      <c r="A40" t="s">
        <v>29</v>
      </c>
    </row>
    <row r="41" spans="1:1">
      <c r="A41" t="s">
        <v>30</v>
      </c>
    </row>
    <row r="42" spans="1:1">
      <c r="A42" t="s">
        <v>31</v>
      </c>
    </row>
    <row r="43" spans="1:1">
      <c r="A43" t="s">
        <v>32</v>
      </c>
    </row>
    <row r="44" spans="1:1">
      <c r="A44" t="s">
        <v>33</v>
      </c>
    </row>
    <row r="45" spans="1:1">
      <c r="A45" t="s">
        <v>34</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6" t="s">
        <v>153</v>
      </c>
      <c r="B1" s="13"/>
      <c r="C1" s="13"/>
      <c r="D1" s="13"/>
      <c r="E1" s="13"/>
      <c r="F1" s="13"/>
      <c r="G1" s="13"/>
      <c r="H1" s="13"/>
      <c r="I1" s="13"/>
      <c r="J1" s="13"/>
      <c r="K1" s="13"/>
      <c r="L1" s="13"/>
      <c r="M1" s="13"/>
      <c r="N1" s="13"/>
    </row>
    <row r="3" spans="1:14" ht="15" thickBot="1">
      <c r="A3" s="6" t="s">
        <v>35</v>
      </c>
      <c r="B3" s="7" t="s">
        <v>36</v>
      </c>
      <c r="C3" s="7" t="s">
        <v>37</v>
      </c>
      <c r="D3" s="7" t="s">
        <v>38</v>
      </c>
    </row>
    <row r="4" spans="1:14">
      <c r="A4" s="3" t="s">
        <v>39</v>
      </c>
      <c r="B4" s="39">
        <f>GETPIVOTDATA("Cash Wagers (M)",'(Hidden) Tables for Charts'!$AM$7)</f>
        <v>7125</v>
      </c>
      <c r="C4" s="27" t="s">
        <v>40</v>
      </c>
      <c r="D4" s="5">
        <f>GETPIVOTDATA("Cash Wagers MoM %",'(Hidden) Tables for Charts'!$AM$7)</f>
        <v>-0.09</v>
      </c>
    </row>
    <row r="5" spans="1:14">
      <c r="A5" s="3" t="s">
        <v>41</v>
      </c>
      <c r="B5" s="61">
        <f>GETPIVOTDATA("NAGGR (M)",'(Hidden) Tables for Charts'!$AM$7)</f>
        <v>280.10000000000002</v>
      </c>
      <c r="C5" s="28" t="s">
        <v>40</v>
      </c>
      <c r="D5" s="1">
        <f>GETPIVOTDATA("NAGGR MoM %",'(Hidden) Tables for Charts'!$AM$7)</f>
        <v>-0.15</v>
      </c>
    </row>
    <row r="6" spans="1:14">
      <c r="A6" t="s">
        <v>42</v>
      </c>
      <c r="B6" s="39">
        <f>GETPIVOTDATA("Active Player Accounts (K)",'(Hidden) Tables for Charts'!$AM$7)</f>
        <v>1129</v>
      </c>
      <c r="C6" s="28" t="s">
        <v>43</v>
      </c>
      <c r="D6" s="1">
        <f>GETPIVOTDATA("Active Player Accounts MoM %",'(Hidden) Tables for Charts'!$AM$7)</f>
        <v>0.02</v>
      </c>
    </row>
    <row r="7" spans="1:14">
      <c r="A7" t="s">
        <v>44</v>
      </c>
      <c r="B7" s="39">
        <f>GETPIVOTDATA("ARPPA ($)",'(Hidden) Tables for Charts'!$AM$7)</f>
        <v>248</v>
      </c>
      <c r="C7" s="28" t="s">
        <v>45</v>
      </c>
      <c r="D7" s="1">
        <f>GETPIVOTDATA("ARPPA MoM %",'(Hidden) Tables for Charts'!$AM$7)</f>
        <v>-0.16</v>
      </c>
    </row>
    <row r="9" spans="1:14" ht="15" thickBot="1">
      <c r="A9" s="6" t="s">
        <v>46</v>
      </c>
      <c r="B9" s="7" t="s">
        <v>36</v>
      </c>
      <c r="C9" s="7" t="s">
        <v>37</v>
      </c>
      <c r="D9" s="7" t="s">
        <v>38</v>
      </c>
      <c r="E9" s="40" t="s">
        <v>47</v>
      </c>
    </row>
    <row r="10" spans="1:14">
      <c r="A10" t="s">
        <v>48</v>
      </c>
      <c r="B10" s="42">
        <f>GETPIVOTDATA("Cash Wagers (M)",'(Hidden) Tables for Charts'!$AM$14,"Product Category","CASINO")</f>
        <v>6065</v>
      </c>
      <c r="C10" s="27" t="s">
        <v>40</v>
      </c>
      <c r="D10" s="5">
        <f>GETPIVOTDATA("Cash Wagers MoM %",'(Hidden) Tables for Charts'!$AM$14,"Product Category","CASINO")</f>
        <v>-7.0000000000000007E-2</v>
      </c>
      <c r="E10" s="1">
        <f>GETPIVOTDATA("Cash Wagers Market Share %",'(Hidden) Tables for Charts'!$AM$14,"Product Category","CASINO")</f>
        <v>0.85</v>
      </c>
    </row>
    <row r="11" spans="1:14">
      <c r="A11" t="s">
        <v>49</v>
      </c>
      <c r="B11" s="39">
        <f>GETPIVOTDATA("Cash Wagers (M)",'(Hidden) Tables for Charts'!$AM$14,"Product Category","BETTING")</f>
        <v>930</v>
      </c>
      <c r="C11" s="27" t="s">
        <v>40</v>
      </c>
      <c r="D11" s="1">
        <f>GETPIVOTDATA("Cash Wagers MoM %",'(Hidden) Tables for Charts'!$AM$14,"Product Category","BETTING")</f>
        <v>-0.21</v>
      </c>
      <c r="E11" s="1">
        <f>GETPIVOTDATA("Cash Wagers Market Share %",'(Hidden) Tables for Charts'!$AM$14,"Product Category","BETTING")</f>
        <v>0.13</v>
      </c>
    </row>
    <row r="12" spans="1:14">
      <c r="A12" t="s">
        <v>50</v>
      </c>
      <c r="B12" s="39">
        <f>GETPIVOTDATA("Cash Wagers (M)",'(Hidden) Tables for Charts'!$AM$14,"Product Category","P2P POKER")</f>
        <v>130</v>
      </c>
      <c r="C12" s="27" t="s">
        <v>40</v>
      </c>
      <c r="D12" s="1">
        <f>GETPIVOTDATA("Cash Wagers MoM %",'(Hidden) Tables for Charts'!$AM$14,"Product Category","P2P POKER")</f>
        <v>-0.11</v>
      </c>
      <c r="E12" s="1">
        <f>GETPIVOTDATA("Cash Wagers Market Share %",'(Hidden) Tables for Charts'!$AM$14,"Product Category","P2P POKER")</f>
        <v>0.02</v>
      </c>
    </row>
    <row r="13" spans="1:14">
      <c r="D13" s="1"/>
    </row>
    <row r="14" spans="1:14" ht="15" thickBot="1">
      <c r="A14" s="6" t="s">
        <v>51</v>
      </c>
      <c r="B14" s="7" t="s">
        <v>36</v>
      </c>
      <c r="C14" s="7" t="s">
        <v>37</v>
      </c>
      <c r="D14" s="7" t="s">
        <v>38</v>
      </c>
      <c r="E14" s="40" t="s">
        <v>47</v>
      </c>
    </row>
    <row r="15" spans="1:14">
      <c r="A15" t="s">
        <v>48</v>
      </c>
      <c r="B15" s="61">
        <f>GETPIVOTDATA("NAGGR (M)",'(Hidden) Tables for Charts'!$AM$14,"Product Category","CASINO")</f>
        <v>213.8</v>
      </c>
      <c r="C15" s="27" t="s">
        <v>40</v>
      </c>
      <c r="D15" s="5">
        <f>GETPIVOTDATA("NAGGR MoM %",'(Hidden) Tables for Charts'!$AM$14,"Product Category","CASINO")</f>
        <v>-7.0000000000000007E-2</v>
      </c>
      <c r="E15" s="1">
        <f>GETPIVOTDATA("NAGGR Market Share %",'(Hidden) Tables for Charts'!$AM$14,"Product Category","CASINO")</f>
        <v>0.76</v>
      </c>
    </row>
    <row r="16" spans="1:14">
      <c r="A16" t="s">
        <v>49</v>
      </c>
      <c r="B16" s="61">
        <f>GETPIVOTDATA("NAGGR (M)",'(Hidden) Tables for Charts'!$AM$14,"Product Category","BETTING")</f>
        <v>61.5</v>
      </c>
      <c r="C16" s="27" t="s">
        <v>40</v>
      </c>
      <c r="D16" s="1">
        <f>GETPIVOTDATA("NAGGR MoM %",'(Hidden) Tables for Charts'!$AM$14,"Product Category","BETTING")</f>
        <v>-0.33</v>
      </c>
      <c r="E16" s="1">
        <f>GETPIVOTDATA("NAGGR Market Share %",'(Hidden) Tables for Charts'!$AM$14,"Product Category","BETTING")</f>
        <v>0.22</v>
      </c>
    </row>
    <row r="17" spans="1:14">
      <c r="A17" t="s">
        <v>50</v>
      </c>
      <c r="B17" s="61">
        <f>GETPIVOTDATA("NAGGR (M)",'(Hidden) Tables for Charts'!$AM$14,"Product Category","P2P POKER")</f>
        <v>4.8</v>
      </c>
      <c r="C17" s="27" t="s">
        <v>40</v>
      </c>
      <c r="D17" s="1">
        <f>GETPIVOTDATA("NAGGR MoM %",'(Hidden) Tables for Charts'!$AM$14,"Product Category","P2P POKER")</f>
        <v>-0.15</v>
      </c>
      <c r="E17" s="1">
        <f>GETPIVOTDATA("NAGGR Market Share %",'(Hidden) Tables for Charts'!$AM$14,"Product Category","P2P POKER")</f>
        <v>0.02</v>
      </c>
    </row>
    <row r="18" spans="1:14">
      <c r="D18" s="1"/>
    </row>
    <row r="19" spans="1:14" ht="18">
      <c r="A19" s="46" t="s">
        <v>52</v>
      </c>
      <c r="B19" s="13"/>
      <c r="C19" s="13"/>
      <c r="D19" s="13"/>
      <c r="E19" s="13"/>
      <c r="F19" s="13"/>
      <c r="G19" s="13"/>
      <c r="H19" s="13"/>
      <c r="I19" s="13"/>
      <c r="J19" s="13"/>
      <c r="K19" s="13"/>
      <c r="L19" s="13"/>
      <c r="M19" s="13"/>
      <c r="N19"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6" t="s">
        <v>53</v>
      </c>
      <c r="B1" s="13"/>
      <c r="C1" s="13"/>
      <c r="D1" s="13"/>
      <c r="E1" s="13"/>
      <c r="F1" s="13"/>
      <c r="G1" s="13"/>
      <c r="H1" s="13"/>
      <c r="I1" s="13"/>
      <c r="J1" s="13"/>
      <c r="K1" s="13"/>
      <c r="L1" s="13"/>
      <c r="M1" s="13"/>
      <c r="N1" s="13"/>
      <c r="O1" s="13"/>
      <c r="P1" s="13"/>
      <c r="Q1" s="13"/>
      <c r="R1" s="13"/>
      <c r="S1" s="13"/>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38"/>
  <sheetViews>
    <sheetView workbookViewId="0"/>
  </sheetViews>
  <sheetFormatPr baseColWidth="10" defaultColWidth="8.83203125" defaultRowHeight="14"/>
  <cols>
    <col min="1" max="1" width="15.1640625" bestFit="1" customWidth="1"/>
    <col min="2" max="2" width="9.6640625" bestFit="1" customWidth="1"/>
    <col min="3" max="3" width="13.33203125" style="37" bestFit="1" customWidth="1"/>
    <col min="4" max="4" width="16.5" style="2" bestFit="1" customWidth="1"/>
    <col min="5" max="5" width="9.6640625" style="60" bestFit="1" customWidth="1"/>
    <col min="6" max="6" width="12.83203125" style="2" bestFit="1" customWidth="1"/>
    <col min="7" max="7" width="20.5" style="28" bestFit="1" customWidth="1"/>
    <col min="8" max="8" width="24.1640625" style="2" bestFit="1" customWidth="1"/>
    <col min="9" max="9" width="8.5" style="2" bestFit="1" customWidth="1"/>
    <col min="10" max="10" width="12.33203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6" t="s">
        <v>54</v>
      </c>
      <c r="B1" s="13"/>
      <c r="C1" s="13"/>
      <c r="D1" s="13"/>
      <c r="E1" s="13"/>
      <c r="F1" s="13"/>
      <c r="G1" s="56"/>
      <c r="H1" s="53"/>
      <c r="I1" s="13"/>
      <c r="J1" s="13"/>
      <c r="K1" s="13"/>
      <c r="L1" s="13"/>
      <c r="M1" s="13"/>
      <c r="N1" s="13"/>
      <c r="O1" s="13"/>
      <c r="P1" s="13"/>
      <c r="Q1" s="13"/>
      <c r="R1" s="13"/>
      <c r="S1" s="13"/>
      <c r="T1" s="13"/>
      <c r="U1" s="13"/>
      <c r="V1" s="13"/>
      <c r="W1" s="13"/>
    </row>
    <row r="2" spans="1:23">
      <c r="E2" s="17"/>
    </row>
    <row r="3" spans="1:23">
      <c r="A3" s="31" t="s">
        <v>55</v>
      </c>
      <c r="B3" s="13" t="s">
        <v>56</v>
      </c>
      <c r="C3" s="36" t="s">
        <v>57</v>
      </c>
      <c r="D3" s="30" t="s">
        <v>58</v>
      </c>
      <c r="E3" s="35" t="s">
        <v>59</v>
      </c>
      <c r="F3" s="29" t="s">
        <v>60</v>
      </c>
      <c r="G3" s="57" t="s">
        <v>61</v>
      </c>
      <c r="H3" s="54" t="s">
        <v>62</v>
      </c>
      <c r="I3" s="38" t="s">
        <v>63</v>
      </c>
      <c r="J3" s="32" t="s">
        <v>64</v>
      </c>
      <c r="K3"/>
      <c r="L3"/>
      <c r="M3"/>
      <c r="N3"/>
      <c r="O3"/>
      <c r="P3"/>
      <c r="Q3"/>
      <c r="S3"/>
    </row>
    <row r="4" spans="1:23">
      <c r="A4" s="55" t="s">
        <v>65</v>
      </c>
      <c r="B4" t="s">
        <v>66</v>
      </c>
      <c r="C4" s="37">
        <v>1079</v>
      </c>
      <c r="E4" s="62">
        <v>43.9</v>
      </c>
      <c r="G4" s="58">
        <v>277</v>
      </c>
      <c r="I4" s="17">
        <v>158</v>
      </c>
      <c r="K4"/>
      <c r="L4"/>
      <c r="M4"/>
      <c r="N4"/>
      <c r="O4"/>
      <c r="P4"/>
      <c r="Q4"/>
      <c r="S4"/>
    </row>
    <row r="5" spans="1:23">
      <c r="A5" s="55" t="s">
        <v>65</v>
      </c>
      <c r="B5" t="s">
        <v>67</v>
      </c>
      <c r="C5" s="37">
        <v>1471</v>
      </c>
      <c r="D5" s="2">
        <v>0.36</v>
      </c>
      <c r="E5" s="62">
        <v>57.5</v>
      </c>
      <c r="F5" s="2">
        <v>0.31</v>
      </c>
      <c r="G5" s="58">
        <v>310</v>
      </c>
      <c r="H5" s="2">
        <v>0.12</v>
      </c>
      <c r="I5" s="17">
        <v>185</v>
      </c>
      <c r="J5" s="2">
        <v>0.17</v>
      </c>
      <c r="K5"/>
      <c r="L5"/>
      <c r="M5"/>
      <c r="N5"/>
      <c r="O5"/>
      <c r="P5"/>
      <c r="Q5"/>
      <c r="S5"/>
    </row>
    <row r="6" spans="1:23">
      <c r="A6" s="55" t="s">
        <v>65</v>
      </c>
      <c r="B6" t="s">
        <v>68</v>
      </c>
      <c r="C6" s="37">
        <v>1525</v>
      </c>
      <c r="D6" s="2">
        <v>0.04</v>
      </c>
      <c r="E6" s="62">
        <v>60.9</v>
      </c>
      <c r="F6" s="2">
        <v>0.06</v>
      </c>
      <c r="G6" s="58">
        <v>299</v>
      </c>
      <c r="H6" s="2">
        <v>-0.04</v>
      </c>
      <c r="I6" s="17">
        <v>203</v>
      </c>
      <c r="J6" s="2">
        <v>0.1</v>
      </c>
      <c r="K6"/>
      <c r="L6"/>
      <c r="M6"/>
      <c r="N6"/>
      <c r="O6"/>
      <c r="P6"/>
      <c r="Q6"/>
      <c r="S6"/>
    </row>
    <row r="7" spans="1:23">
      <c r="A7" s="55" t="s">
        <v>69</v>
      </c>
      <c r="B7" t="s">
        <v>70</v>
      </c>
      <c r="C7" s="37">
        <v>1685</v>
      </c>
      <c r="D7" s="2">
        <v>0.11</v>
      </c>
      <c r="E7" s="62">
        <v>67.5</v>
      </c>
      <c r="F7" s="2">
        <v>0.11</v>
      </c>
      <c r="G7" s="58">
        <v>274</v>
      </c>
      <c r="H7" s="2">
        <v>-0.09</v>
      </c>
      <c r="I7" s="17">
        <v>247</v>
      </c>
      <c r="J7" s="2">
        <v>0.21</v>
      </c>
      <c r="K7"/>
      <c r="L7"/>
      <c r="M7"/>
      <c r="N7"/>
      <c r="O7"/>
      <c r="P7"/>
      <c r="Q7"/>
      <c r="S7"/>
    </row>
    <row r="8" spans="1:23">
      <c r="A8" s="55" t="s">
        <v>69</v>
      </c>
      <c r="B8" t="s">
        <v>71</v>
      </c>
      <c r="C8" s="37">
        <v>1984</v>
      </c>
      <c r="D8" s="2">
        <v>0.18</v>
      </c>
      <c r="E8" s="62">
        <v>88.1</v>
      </c>
      <c r="F8" s="2">
        <v>0.31</v>
      </c>
      <c r="G8" s="58">
        <v>331</v>
      </c>
      <c r="H8" s="2">
        <v>0.21</v>
      </c>
      <c r="I8" s="17">
        <v>266</v>
      </c>
      <c r="J8" s="2">
        <v>0.08</v>
      </c>
      <c r="K8"/>
      <c r="L8"/>
      <c r="M8"/>
      <c r="N8"/>
      <c r="O8"/>
      <c r="P8"/>
      <c r="Q8"/>
      <c r="S8"/>
    </row>
    <row r="9" spans="1:23">
      <c r="A9" s="55" t="s">
        <v>69</v>
      </c>
      <c r="B9" t="s">
        <v>72</v>
      </c>
      <c r="C9" s="37">
        <v>2413</v>
      </c>
      <c r="D9" s="2">
        <v>0.22</v>
      </c>
      <c r="E9" s="62">
        <v>108.2</v>
      </c>
      <c r="F9" s="2">
        <v>0.23</v>
      </c>
      <c r="G9" s="58">
        <v>474</v>
      </c>
      <c r="H9" s="2">
        <v>0.43</v>
      </c>
      <c r="I9" s="17">
        <v>228</v>
      </c>
      <c r="J9" s="2">
        <v>-0.14000000000000001</v>
      </c>
      <c r="K9"/>
      <c r="L9"/>
      <c r="M9"/>
      <c r="N9"/>
      <c r="O9"/>
      <c r="P9"/>
      <c r="Q9"/>
      <c r="S9"/>
    </row>
    <row r="10" spans="1:23">
      <c r="A10" s="55" t="s">
        <v>73</v>
      </c>
      <c r="B10" t="s">
        <v>74</v>
      </c>
      <c r="C10" s="37">
        <v>3131</v>
      </c>
      <c r="D10" s="2">
        <v>0.3</v>
      </c>
      <c r="E10" s="62">
        <v>128.30000000000001</v>
      </c>
      <c r="F10" s="2">
        <v>0.19</v>
      </c>
      <c r="G10" s="58">
        <v>525</v>
      </c>
      <c r="H10" s="2">
        <v>0.11</v>
      </c>
      <c r="I10" s="17">
        <v>244</v>
      </c>
      <c r="J10" s="2">
        <v>7.0000000000000007E-2</v>
      </c>
      <c r="K10"/>
      <c r="L10"/>
      <c r="M10"/>
      <c r="N10"/>
      <c r="O10"/>
      <c r="P10"/>
      <c r="Q10"/>
      <c r="S10"/>
    </row>
    <row r="11" spans="1:23">
      <c r="A11" s="55" t="s">
        <v>73</v>
      </c>
      <c r="B11" t="s">
        <v>75</v>
      </c>
      <c r="C11" s="37">
        <v>3948</v>
      </c>
      <c r="D11" s="2">
        <v>0.26</v>
      </c>
      <c r="E11" s="62">
        <v>171</v>
      </c>
      <c r="F11" s="2">
        <v>0.33</v>
      </c>
      <c r="G11" s="58">
        <v>594</v>
      </c>
      <c r="H11" s="2">
        <v>0.13</v>
      </c>
      <c r="I11" s="17">
        <v>288</v>
      </c>
      <c r="J11" s="2">
        <v>0.18</v>
      </c>
      <c r="K11"/>
      <c r="L11"/>
      <c r="M11"/>
      <c r="N11"/>
      <c r="O11"/>
      <c r="P11"/>
      <c r="Q11"/>
      <c r="S11"/>
    </row>
    <row r="12" spans="1:23">
      <c r="A12" s="55" t="s">
        <v>73</v>
      </c>
      <c r="B12" t="s">
        <v>76</v>
      </c>
      <c r="C12" s="37">
        <v>4456</v>
      </c>
      <c r="D12" s="2">
        <v>0.13</v>
      </c>
      <c r="E12" s="62">
        <v>163.5</v>
      </c>
      <c r="F12" s="2">
        <v>-0.04</v>
      </c>
      <c r="G12" s="58">
        <v>624</v>
      </c>
      <c r="H12" s="2">
        <v>0.05</v>
      </c>
      <c r="I12" s="17">
        <v>262</v>
      </c>
      <c r="J12" s="2">
        <v>-0.09</v>
      </c>
      <c r="K12"/>
      <c r="L12"/>
      <c r="M12"/>
      <c r="N12"/>
      <c r="O12"/>
      <c r="P12"/>
      <c r="Q12"/>
      <c r="S12"/>
    </row>
    <row r="13" spans="1:23">
      <c r="A13" s="55" t="s">
        <v>77</v>
      </c>
      <c r="B13" t="s">
        <v>78</v>
      </c>
      <c r="C13" s="37">
        <v>4616</v>
      </c>
      <c r="D13" s="2">
        <v>0.04</v>
      </c>
      <c r="E13" s="62">
        <v>179.8</v>
      </c>
      <c r="F13" s="2">
        <v>0.1</v>
      </c>
      <c r="G13" s="58">
        <v>655</v>
      </c>
      <c r="H13" s="2">
        <v>0.05</v>
      </c>
      <c r="I13" s="17">
        <v>274</v>
      </c>
      <c r="J13" s="2">
        <v>0.05</v>
      </c>
      <c r="K13"/>
      <c r="L13"/>
      <c r="M13"/>
      <c r="N13"/>
      <c r="O13"/>
      <c r="P13"/>
      <c r="Q13"/>
      <c r="S13"/>
    </row>
    <row r="14" spans="1:23">
      <c r="A14" s="55" t="s">
        <v>77</v>
      </c>
      <c r="B14" t="s">
        <v>79</v>
      </c>
      <c r="C14" s="37">
        <v>4336</v>
      </c>
      <c r="D14" s="2">
        <v>-0.06</v>
      </c>
      <c r="E14" s="62">
        <v>152.69999999999999</v>
      </c>
      <c r="F14" s="2">
        <v>-0.15</v>
      </c>
      <c r="G14" s="58">
        <v>677</v>
      </c>
      <c r="H14" s="2">
        <v>0.03</v>
      </c>
      <c r="I14" s="17">
        <v>225</v>
      </c>
      <c r="J14" s="2">
        <v>-0.18</v>
      </c>
      <c r="K14"/>
      <c r="L14"/>
      <c r="M14"/>
      <c r="N14"/>
      <c r="O14"/>
      <c r="P14"/>
      <c r="Q14"/>
      <c r="S14"/>
    </row>
    <row r="15" spans="1:23">
      <c r="A15" s="55" t="s">
        <v>77</v>
      </c>
      <c r="B15" t="s">
        <v>80</v>
      </c>
      <c r="C15" s="37">
        <v>4900</v>
      </c>
      <c r="D15" s="2">
        <v>0.13</v>
      </c>
      <c r="E15" s="62">
        <v>191.8</v>
      </c>
      <c r="F15" s="2">
        <v>0.26</v>
      </c>
      <c r="G15" s="58">
        <v>647</v>
      </c>
      <c r="H15" s="2">
        <v>-0.04</v>
      </c>
      <c r="I15" s="17">
        <v>297</v>
      </c>
      <c r="J15" s="2">
        <v>0.32</v>
      </c>
      <c r="K15"/>
      <c r="L15"/>
      <c r="M15"/>
      <c r="N15"/>
      <c r="O15"/>
      <c r="P15"/>
      <c r="Q15"/>
      <c r="S15"/>
    </row>
    <row r="16" spans="1:23">
      <c r="A16" s="55" t="s">
        <v>81</v>
      </c>
      <c r="B16" t="s">
        <v>82</v>
      </c>
      <c r="C16" s="37">
        <v>4840</v>
      </c>
      <c r="D16" s="2">
        <v>-0.01</v>
      </c>
      <c r="E16" s="62">
        <v>189.4</v>
      </c>
      <c r="F16" s="2">
        <v>-0.01</v>
      </c>
      <c r="G16" s="58">
        <v>677</v>
      </c>
      <c r="H16" s="2">
        <v>0.05</v>
      </c>
      <c r="I16" s="17">
        <v>280</v>
      </c>
      <c r="J16" s="2">
        <v>-0.06</v>
      </c>
      <c r="K16"/>
      <c r="L16"/>
      <c r="M16"/>
      <c r="N16"/>
      <c r="O16"/>
      <c r="P16"/>
      <c r="Q16"/>
      <c r="S16"/>
    </row>
    <row r="17" spans="1:19">
      <c r="A17" s="55" t="s">
        <v>81</v>
      </c>
      <c r="B17" t="s">
        <v>83</v>
      </c>
      <c r="C17" s="37">
        <v>4675</v>
      </c>
      <c r="D17" s="2">
        <v>-0.03</v>
      </c>
      <c r="E17" s="62">
        <v>195</v>
      </c>
      <c r="F17" s="2">
        <v>0.03</v>
      </c>
      <c r="G17" s="58">
        <v>628</v>
      </c>
      <c r="H17" s="2">
        <v>-7.0000000000000007E-2</v>
      </c>
      <c r="I17" s="17">
        <v>311</v>
      </c>
      <c r="J17" s="2">
        <v>0.11</v>
      </c>
      <c r="K17"/>
      <c r="L17"/>
      <c r="M17"/>
      <c r="N17"/>
      <c r="O17"/>
      <c r="P17"/>
      <c r="Q17"/>
      <c r="S17"/>
    </row>
    <row r="18" spans="1:19">
      <c r="A18" s="55" t="s">
        <v>81</v>
      </c>
      <c r="B18" t="s">
        <v>84</v>
      </c>
      <c r="C18" s="37">
        <v>4466</v>
      </c>
      <c r="D18" s="2">
        <v>-0.04</v>
      </c>
      <c r="E18" s="62">
        <v>161.4</v>
      </c>
      <c r="F18" s="2">
        <v>-0.17</v>
      </c>
      <c r="G18" s="58">
        <v>557</v>
      </c>
      <c r="H18" s="2">
        <v>-0.11</v>
      </c>
      <c r="I18" s="17">
        <v>289</v>
      </c>
      <c r="J18" s="2">
        <v>-7.0000000000000007E-2</v>
      </c>
      <c r="K18"/>
      <c r="L18"/>
      <c r="M18"/>
      <c r="N18"/>
      <c r="O18"/>
      <c r="P18"/>
      <c r="Q18"/>
      <c r="S18"/>
    </row>
    <row r="19" spans="1:19">
      <c r="A19" s="55" t="s">
        <v>85</v>
      </c>
      <c r="B19" t="s">
        <v>86</v>
      </c>
      <c r="C19" s="37">
        <v>4541</v>
      </c>
      <c r="D19" s="2">
        <v>0.02</v>
      </c>
      <c r="E19" s="62">
        <v>170.3</v>
      </c>
      <c r="F19" s="2">
        <v>0.06</v>
      </c>
      <c r="G19" s="58">
        <v>532</v>
      </c>
      <c r="H19" s="2">
        <v>-0.05</v>
      </c>
      <c r="I19" s="17">
        <v>320</v>
      </c>
      <c r="J19" s="2">
        <v>0.11</v>
      </c>
      <c r="K19"/>
      <c r="L19"/>
      <c r="M19"/>
      <c r="N19"/>
      <c r="O19"/>
      <c r="P19"/>
      <c r="Q19"/>
      <c r="S19"/>
    </row>
    <row r="20" spans="1:19">
      <c r="A20" s="55" t="s">
        <v>85</v>
      </c>
      <c r="B20" t="s">
        <v>87</v>
      </c>
      <c r="C20" s="37">
        <v>4632</v>
      </c>
      <c r="D20" s="2">
        <v>0.02</v>
      </c>
      <c r="E20" s="62">
        <v>172.6</v>
      </c>
      <c r="F20" s="2">
        <v>0.01</v>
      </c>
      <c r="G20" s="58">
        <v>568</v>
      </c>
      <c r="H20" s="2">
        <v>7.0000000000000007E-2</v>
      </c>
      <c r="I20" s="17">
        <v>304</v>
      </c>
      <c r="J20" s="2">
        <v>-0.05</v>
      </c>
      <c r="K20"/>
      <c r="L20"/>
      <c r="M20"/>
      <c r="N20"/>
      <c r="O20"/>
      <c r="P20"/>
      <c r="Q20"/>
      <c r="S20"/>
    </row>
    <row r="21" spans="1:19">
      <c r="A21" s="55" t="s">
        <v>85</v>
      </c>
      <c r="B21" t="s">
        <v>88</v>
      </c>
      <c r="C21" s="37">
        <v>5067</v>
      </c>
      <c r="D21" s="2">
        <v>0.09</v>
      </c>
      <c r="E21" s="62">
        <v>197.8</v>
      </c>
      <c r="F21" s="2">
        <v>0.15</v>
      </c>
      <c r="G21" s="58">
        <v>700</v>
      </c>
      <c r="H21" s="2">
        <v>0.23</v>
      </c>
      <c r="I21" s="17">
        <v>282</v>
      </c>
      <c r="J21" s="2">
        <v>-7.0000000000000007E-2</v>
      </c>
      <c r="K21"/>
      <c r="L21"/>
      <c r="M21"/>
      <c r="N21"/>
      <c r="O21"/>
      <c r="P21"/>
      <c r="Q21"/>
      <c r="S21"/>
    </row>
    <row r="22" spans="1:19">
      <c r="A22" s="55" t="s">
        <v>89</v>
      </c>
      <c r="B22" t="s">
        <v>90</v>
      </c>
      <c r="C22" s="37">
        <v>5549</v>
      </c>
      <c r="D22" s="2">
        <v>0.1</v>
      </c>
      <c r="E22" s="62">
        <v>220.2</v>
      </c>
      <c r="F22" s="2">
        <v>0.11</v>
      </c>
      <c r="G22" s="58">
        <v>778</v>
      </c>
      <c r="H22" s="2">
        <v>0.11</v>
      </c>
      <c r="I22" s="17">
        <v>283</v>
      </c>
      <c r="J22" s="2">
        <v>0</v>
      </c>
      <c r="K22"/>
      <c r="L22"/>
      <c r="M22"/>
      <c r="N22"/>
      <c r="O22"/>
      <c r="P22"/>
      <c r="Q22"/>
      <c r="S22"/>
    </row>
    <row r="23" spans="1:19">
      <c r="A23" s="55" t="s">
        <v>89</v>
      </c>
      <c r="B23" t="s">
        <v>91</v>
      </c>
      <c r="C23" s="37">
        <v>5609</v>
      </c>
      <c r="D23" s="2">
        <v>0.01</v>
      </c>
      <c r="E23" s="62">
        <v>211.9</v>
      </c>
      <c r="F23" s="2">
        <v>-0.04</v>
      </c>
      <c r="G23" s="58">
        <v>779</v>
      </c>
      <c r="H23" s="2">
        <v>0</v>
      </c>
      <c r="I23" s="17">
        <v>272</v>
      </c>
      <c r="J23" s="2">
        <v>-0.04</v>
      </c>
      <c r="K23"/>
      <c r="L23"/>
      <c r="M23"/>
      <c r="N23"/>
      <c r="O23"/>
      <c r="P23"/>
      <c r="Q23"/>
      <c r="S23"/>
    </row>
    <row r="24" spans="1:19">
      <c r="A24" s="55" t="s">
        <v>89</v>
      </c>
      <c r="B24" t="s">
        <v>92</v>
      </c>
      <c r="C24" s="37">
        <v>6065</v>
      </c>
      <c r="D24" s="2">
        <v>0.08</v>
      </c>
      <c r="E24" s="62">
        <v>226.2</v>
      </c>
      <c r="F24" s="2">
        <v>7.0000000000000007E-2</v>
      </c>
      <c r="G24" s="58">
        <v>809</v>
      </c>
      <c r="H24" s="2">
        <v>0.04</v>
      </c>
      <c r="I24" s="17">
        <v>280</v>
      </c>
      <c r="J24" s="2">
        <v>0.03</v>
      </c>
      <c r="K24"/>
      <c r="L24"/>
      <c r="M24"/>
      <c r="N24"/>
      <c r="O24"/>
      <c r="P24"/>
      <c r="Q24"/>
      <c r="S24"/>
    </row>
    <row r="25" spans="1:19">
      <c r="A25" s="55" t="s">
        <v>93</v>
      </c>
      <c r="B25" t="s">
        <v>94</v>
      </c>
      <c r="C25" s="37">
        <v>5982</v>
      </c>
      <c r="D25" s="2">
        <v>-0.01</v>
      </c>
      <c r="E25" s="62">
        <v>241.2</v>
      </c>
      <c r="F25" s="2">
        <v>7.0000000000000007E-2</v>
      </c>
      <c r="G25" s="58">
        <v>877</v>
      </c>
      <c r="H25" s="2">
        <v>0.08</v>
      </c>
      <c r="I25" s="17">
        <v>275</v>
      </c>
      <c r="J25" s="2">
        <v>-0.02</v>
      </c>
      <c r="K25"/>
      <c r="L25"/>
      <c r="M25"/>
      <c r="N25"/>
      <c r="O25"/>
      <c r="P25"/>
      <c r="Q25"/>
      <c r="S25"/>
    </row>
    <row r="26" spans="1:19">
      <c r="A26" s="55" t="s">
        <v>93</v>
      </c>
      <c r="B26" t="s">
        <v>95</v>
      </c>
      <c r="C26" s="37">
        <v>5614</v>
      </c>
      <c r="D26" s="2">
        <v>-0.06</v>
      </c>
      <c r="E26" s="62">
        <v>211.4</v>
      </c>
      <c r="F26" s="2">
        <v>-0.12</v>
      </c>
      <c r="G26" s="58">
        <v>912</v>
      </c>
      <c r="H26" s="2">
        <v>0.04</v>
      </c>
      <c r="I26" s="17">
        <v>232</v>
      </c>
      <c r="J26" s="2">
        <v>-0.16</v>
      </c>
      <c r="K26"/>
      <c r="L26"/>
      <c r="M26"/>
      <c r="N26"/>
      <c r="O26"/>
      <c r="P26"/>
      <c r="Q26"/>
      <c r="S26"/>
    </row>
    <row r="27" spans="1:19">
      <c r="A27" s="55" t="s">
        <v>93</v>
      </c>
      <c r="B27" t="s">
        <v>96</v>
      </c>
      <c r="C27" s="37">
        <v>6235</v>
      </c>
      <c r="D27" s="2">
        <v>0.11</v>
      </c>
      <c r="E27" s="62">
        <v>240.8</v>
      </c>
      <c r="F27" s="2">
        <v>0.14000000000000001</v>
      </c>
      <c r="G27" s="58">
        <v>857</v>
      </c>
      <c r="H27" s="2">
        <v>-0.06</v>
      </c>
      <c r="I27" s="17">
        <v>281</v>
      </c>
      <c r="J27" s="2">
        <v>0.21</v>
      </c>
      <c r="K27"/>
      <c r="L27"/>
      <c r="M27"/>
      <c r="N27"/>
      <c r="O27"/>
      <c r="P27"/>
      <c r="Q27"/>
      <c r="S27"/>
    </row>
    <row r="28" spans="1:19">
      <c r="A28" s="55" t="s">
        <v>97</v>
      </c>
      <c r="B28" t="s">
        <v>98</v>
      </c>
      <c r="C28" s="37">
        <v>6166</v>
      </c>
      <c r="D28" s="2">
        <v>-0.01</v>
      </c>
      <c r="E28" s="62">
        <v>250.1</v>
      </c>
      <c r="F28" s="2">
        <v>0.04</v>
      </c>
      <c r="G28" s="58">
        <v>907</v>
      </c>
      <c r="H28" s="2">
        <v>0.06</v>
      </c>
      <c r="I28" s="17">
        <v>276</v>
      </c>
      <c r="J28" s="2">
        <v>-0.02</v>
      </c>
      <c r="K28"/>
      <c r="L28"/>
      <c r="M28"/>
      <c r="N28"/>
      <c r="O28"/>
      <c r="P28"/>
      <c r="Q28"/>
      <c r="S28"/>
    </row>
    <row r="29" spans="1:19">
      <c r="A29" s="55" t="s">
        <v>97</v>
      </c>
      <c r="B29" t="s">
        <v>99</v>
      </c>
      <c r="C29" s="37">
        <v>6258</v>
      </c>
      <c r="D29" s="2">
        <v>0.01</v>
      </c>
      <c r="E29" s="62">
        <v>240.6</v>
      </c>
      <c r="F29" s="2">
        <v>-0.04</v>
      </c>
      <c r="G29" s="58">
        <v>816</v>
      </c>
      <c r="H29" s="2">
        <v>-0.1</v>
      </c>
      <c r="I29" s="17">
        <v>295</v>
      </c>
      <c r="J29" s="2">
        <v>7.0000000000000007E-2</v>
      </c>
    </row>
    <row r="30" spans="1:19">
      <c r="A30" s="55" t="s">
        <v>97</v>
      </c>
      <c r="B30" t="s">
        <v>100</v>
      </c>
      <c r="C30" s="37">
        <v>5978</v>
      </c>
      <c r="D30" s="2">
        <v>-0.04</v>
      </c>
      <c r="E30" s="62">
        <v>239.6</v>
      </c>
      <c r="F30" s="2">
        <v>0</v>
      </c>
      <c r="G30" s="58">
        <v>838</v>
      </c>
      <c r="H30" s="2">
        <v>0.03</v>
      </c>
      <c r="I30" s="17">
        <v>286</v>
      </c>
      <c r="J30" s="2">
        <v>-0.03</v>
      </c>
    </row>
    <row r="31" spans="1:19">
      <c r="A31" s="55" t="s">
        <v>101</v>
      </c>
      <c r="B31" t="s">
        <v>102</v>
      </c>
      <c r="C31" s="37">
        <v>6085</v>
      </c>
      <c r="D31" s="2">
        <v>0.02</v>
      </c>
      <c r="E31" s="62">
        <v>241.8</v>
      </c>
      <c r="F31" s="2">
        <v>0.01</v>
      </c>
      <c r="G31" s="58">
        <v>823</v>
      </c>
      <c r="H31" s="2">
        <v>-0.02</v>
      </c>
      <c r="I31" s="17">
        <v>294</v>
      </c>
      <c r="J31" s="2">
        <v>0.03</v>
      </c>
    </row>
    <row r="32" spans="1:19">
      <c r="A32" s="55" t="s">
        <v>101</v>
      </c>
      <c r="B32" t="s">
        <v>103</v>
      </c>
      <c r="C32" s="37">
        <v>6046</v>
      </c>
      <c r="D32" s="2">
        <v>-0.01</v>
      </c>
      <c r="E32" s="62">
        <v>238</v>
      </c>
      <c r="F32" s="2">
        <v>-0.02</v>
      </c>
      <c r="G32" s="58">
        <v>718</v>
      </c>
      <c r="H32" s="2">
        <v>-0.13</v>
      </c>
      <c r="I32" s="17">
        <v>331</v>
      </c>
      <c r="J32" s="2">
        <v>0.13</v>
      </c>
    </row>
    <row r="33" spans="1:10">
      <c r="A33" s="55" t="s">
        <v>101</v>
      </c>
      <c r="B33" t="s">
        <v>104</v>
      </c>
      <c r="C33" s="37">
        <v>6538</v>
      </c>
      <c r="D33" s="2">
        <v>0.08</v>
      </c>
      <c r="E33" s="62">
        <v>274.2</v>
      </c>
      <c r="F33" s="2">
        <v>0.15</v>
      </c>
      <c r="G33" s="58">
        <v>859</v>
      </c>
      <c r="H33" s="2">
        <v>0.2</v>
      </c>
      <c r="I33" s="17">
        <v>319</v>
      </c>
      <c r="J33" s="2">
        <v>-0.04</v>
      </c>
    </row>
    <row r="34" spans="1:10">
      <c r="A34" s="55" t="s">
        <v>105</v>
      </c>
      <c r="B34" t="s">
        <v>106</v>
      </c>
      <c r="C34" s="37">
        <v>7454</v>
      </c>
      <c r="D34" s="2">
        <v>0.14000000000000001</v>
      </c>
      <c r="E34" s="62">
        <v>265.60000000000002</v>
      </c>
      <c r="F34" s="2">
        <v>-0.03</v>
      </c>
      <c r="G34" s="58">
        <v>945</v>
      </c>
      <c r="H34" s="2">
        <v>0.1</v>
      </c>
      <c r="I34" s="17">
        <v>281</v>
      </c>
      <c r="J34" s="2">
        <v>-0.12</v>
      </c>
    </row>
    <row r="35" spans="1:10">
      <c r="A35" s="55" t="s">
        <v>105</v>
      </c>
      <c r="B35" t="s">
        <v>144</v>
      </c>
      <c r="C35" s="37">
        <v>7457</v>
      </c>
      <c r="D35" s="2">
        <v>0</v>
      </c>
      <c r="E35" s="62">
        <v>290.89999999999998</v>
      </c>
      <c r="F35" s="2">
        <v>0.1</v>
      </c>
      <c r="G35" s="58">
        <v>1010</v>
      </c>
      <c r="H35" s="2">
        <v>7.0000000000000007E-2</v>
      </c>
      <c r="I35" s="17">
        <v>288</v>
      </c>
      <c r="J35" s="2">
        <v>0.02</v>
      </c>
    </row>
    <row r="36" spans="1:10">
      <c r="A36" s="55" t="s">
        <v>105</v>
      </c>
      <c r="B36" t="s">
        <v>145</v>
      </c>
      <c r="C36" s="37">
        <v>7803</v>
      </c>
      <c r="D36" s="2">
        <v>0.05</v>
      </c>
      <c r="E36" s="62">
        <v>268.89999999999998</v>
      </c>
      <c r="F36" s="2">
        <v>-0.08</v>
      </c>
      <c r="G36" s="58">
        <v>1025</v>
      </c>
      <c r="H36" s="2">
        <v>0.01</v>
      </c>
      <c r="I36" s="17">
        <v>262</v>
      </c>
      <c r="J36" s="2">
        <v>-0.09</v>
      </c>
    </row>
    <row r="37" spans="1:10">
      <c r="A37" s="55" t="s">
        <v>147</v>
      </c>
      <c r="B37" t="s">
        <v>146</v>
      </c>
      <c r="C37" s="37">
        <v>7836</v>
      </c>
      <c r="D37" s="2">
        <v>0</v>
      </c>
      <c r="E37" s="62">
        <v>327.9</v>
      </c>
      <c r="F37" s="2">
        <v>0.22</v>
      </c>
      <c r="G37" s="58">
        <v>1105</v>
      </c>
      <c r="H37" s="2">
        <v>0.08</v>
      </c>
      <c r="I37" s="17">
        <v>297</v>
      </c>
      <c r="J37" s="2">
        <v>0.13</v>
      </c>
    </row>
    <row r="38" spans="1:10">
      <c r="A38" s="55" t="s">
        <v>147</v>
      </c>
      <c r="B38" t="s">
        <v>152</v>
      </c>
      <c r="C38" s="37">
        <v>7125</v>
      </c>
      <c r="D38" s="2">
        <v>-0.09</v>
      </c>
      <c r="E38" s="62">
        <v>280.10000000000002</v>
      </c>
      <c r="F38" s="2">
        <v>-0.15</v>
      </c>
      <c r="G38" s="58">
        <v>1129</v>
      </c>
      <c r="H38" s="2">
        <v>0.02</v>
      </c>
      <c r="I38" s="17">
        <v>248</v>
      </c>
      <c r="J38" s="2">
        <v>-0.16</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08"/>
  <sheetViews>
    <sheetView workbookViewId="0"/>
  </sheetViews>
  <sheetFormatPr baseColWidth="10" defaultColWidth="8.83203125" defaultRowHeight="14"/>
  <cols>
    <col min="1" max="1" width="17.1640625" bestFit="1" customWidth="1"/>
    <col min="2" max="2" width="11.6640625" bestFit="1" customWidth="1"/>
    <col min="3" max="3" width="16.33203125" bestFit="1" customWidth="1"/>
    <col min="4" max="4" width="15.33203125" style="34" bestFit="1" customWidth="1"/>
    <col min="5" max="5" width="18.5" style="2" bestFit="1" customWidth="1"/>
    <col min="6" max="6" width="24.5" style="2" bestFit="1" customWidth="1"/>
    <col min="7" max="7" width="11.6640625" style="60" bestFit="1" customWidth="1"/>
    <col min="8" max="8" width="14.83203125" style="2" bestFit="1" customWidth="1"/>
    <col min="9" max="9" width="20.83203125" style="2" bestFit="1" customWidth="1"/>
  </cols>
  <sheetData>
    <row r="1" spans="1:17" ht="18">
      <c r="A1" s="46" t="s">
        <v>107</v>
      </c>
      <c r="B1" s="13"/>
      <c r="C1" s="13"/>
      <c r="D1" s="13"/>
      <c r="E1" s="13"/>
      <c r="F1" s="13"/>
      <c r="G1" s="13"/>
      <c r="H1" s="13"/>
      <c r="I1" s="13"/>
      <c r="J1" s="13"/>
      <c r="K1" s="13"/>
      <c r="L1" s="13"/>
      <c r="M1" s="13"/>
      <c r="N1" s="13"/>
      <c r="O1" s="13"/>
      <c r="P1" s="13"/>
      <c r="Q1" s="13"/>
    </row>
    <row r="2" spans="1:17">
      <c r="G2" s="17"/>
    </row>
    <row r="3" spans="1:17">
      <c r="A3" s="31" t="s">
        <v>55</v>
      </c>
      <c r="B3" s="31" t="s">
        <v>56</v>
      </c>
      <c r="C3" s="31" t="s">
        <v>108</v>
      </c>
      <c r="D3" s="33" t="s">
        <v>57</v>
      </c>
      <c r="E3" s="30" t="s">
        <v>58</v>
      </c>
      <c r="F3" s="30" t="s">
        <v>109</v>
      </c>
      <c r="G3" s="35" t="s">
        <v>59</v>
      </c>
      <c r="H3" s="29" t="s">
        <v>60</v>
      </c>
      <c r="I3" s="29" t="s">
        <v>110</v>
      </c>
    </row>
    <row r="4" spans="1:17">
      <c r="A4" t="s">
        <v>65</v>
      </c>
      <c r="B4" t="s">
        <v>66</v>
      </c>
      <c r="C4" t="s">
        <v>111</v>
      </c>
      <c r="D4" s="34">
        <v>715</v>
      </c>
      <c r="F4" s="2">
        <v>0.66</v>
      </c>
      <c r="G4" s="60">
        <v>22.2</v>
      </c>
      <c r="I4" s="2">
        <v>0.5</v>
      </c>
    </row>
    <row r="5" spans="1:17">
      <c r="A5" t="s">
        <v>65</v>
      </c>
      <c r="B5" t="s">
        <v>67</v>
      </c>
      <c r="C5" t="s">
        <v>111</v>
      </c>
      <c r="D5" s="34">
        <v>1026</v>
      </c>
      <c r="E5" s="2">
        <v>0.44</v>
      </c>
      <c r="F5" s="2">
        <v>0.7</v>
      </c>
      <c r="G5" s="60">
        <v>35.700000000000003</v>
      </c>
      <c r="H5" s="2">
        <v>0.61</v>
      </c>
      <c r="I5" s="2">
        <v>0.62</v>
      </c>
    </row>
    <row r="6" spans="1:17">
      <c r="A6" t="s">
        <v>65</v>
      </c>
      <c r="B6" t="s">
        <v>68</v>
      </c>
      <c r="C6" t="s">
        <v>111</v>
      </c>
      <c r="D6" s="34">
        <v>1152</v>
      </c>
      <c r="E6" s="2">
        <v>0.12</v>
      </c>
      <c r="F6" s="2">
        <v>0.76</v>
      </c>
      <c r="G6" s="60">
        <v>38.6</v>
      </c>
      <c r="H6" s="2">
        <v>0.08</v>
      </c>
      <c r="I6" s="2">
        <v>0.63</v>
      </c>
    </row>
    <row r="7" spans="1:17">
      <c r="A7" t="s">
        <v>69</v>
      </c>
      <c r="B7" t="s">
        <v>70</v>
      </c>
      <c r="C7" t="s">
        <v>111</v>
      </c>
      <c r="D7" s="34">
        <v>1302</v>
      </c>
      <c r="E7" s="2">
        <v>0.13</v>
      </c>
      <c r="F7" s="2">
        <v>0.77</v>
      </c>
      <c r="G7" s="60">
        <v>47.4</v>
      </c>
      <c r="H7" s="2">
        <v>0.23</v>
      </c>
      <c r="I7" s="2">
        <v>0.7</v>
      </c>
    </row>
    <row r="8" spans="1:17">
      <c r="A8" t="s">
        <v>69</v>
      </c>
      <c r="B8" t="s">
        <v>71</v>
      </c>
      <c r="C8" t="s">
        <v>111</v>
      </c>
      <c r="D8" s="34">
        <v>1542</v>
      </c>
      <c r="E8" s="2">
        <v>0.18</v>
      </c>
      <c r="F8" s="2">
        <v>0.78</v>
      </c>
      <c r="G8" s="60">
        <v>57.6</v>
      </c>
      <c r="H8" s="2">
        <v>0.21</v>
      </c>
      <c r="I8" s="2">
        <v>0.65</v>
      </c>
    </row>
    <row r="9" spans="1:17">
      <c r="A9" t="s">
        <v>69</v>
      </c>
      <c r="B9" t="s">
        <v>72</v>
      </c>
      <c r="C9" t="s">
        <v>111</v>
      </c>
      <c r="D9" s="34">
        <v>1857</v>
      </c>
      <c r="E9" s="2">
        <v>0.2</v>
      </c>
      <c r="F9" s="2">
        <v>0.77</v>
      </c>
      <c r="G9" s="60">
        <v>68.3</v>
      </c>
      <c r="H9" s="2">
        <v>0.19</v>
      </c>
      <c r="I9" s="2">
        <v>0.63</v>
      </c>
    </row>
    <row r="10" spans="1:17">
      <c r="A10" t="s">
        <v>73</v>
      </c>
      <c r="B10" t="s">
        <v>74</v>
      </c>
      <c r="C10" t="s">
        <v>111</v>
      </c>
      <c r="D10" s="34">
        <v>2335</v>
      </c>
      <c r="E10" s="2">
        <v>0.26</v>
      </c>
      <c r="F10" s="2">
        <v>0.75</v>
      </c>
      <c r="G10" s="60">
        <v>79.8</v>
      </c>
      <c r="H10" s="2">
        <v>0.17</v>
      </c>
      <c r="I10" s="2">
        <v>0.62</v>
      </c>
    </row>
    <row r="11" spans="1:17">
      <c r="A11" t="s">
        <v>73</v>
      </c>
      <c r="B11" t="s">
        <v>75</v>
      </c>
      <c r="C11" t="s">
        <v>111</v>
      </c>
      <c r="D11" s="34">
        <v>3062</v>
      </c>
      <c r="E11" s="2">
        <v>0.31</v>
      </c>
      <c r="F11" s="2">
        <v>0.78</v>
      </c>
      <c r="G11" s="60">
        <v>106.8</v>
      </c>
      <c r="H11" s="2">
        <v>0.34</v>
      </c>
      <c r="I11" s="2">
        <v>0.62</v>
      </c>
    </row>
    <row r="12" spans="1:17">
      <c r="A12" t="s">
        <v>73</v>
      </c>
      <c r="B12" t="s">
        <v>76</v>
      </c>
      <c r="C12" t="s">
        <v>111</v>
      </c>
      <c r="D12" s="34">
        <v>3504</v>
      </c>
      <c r="E12" s="2">
        <v>0.14000000000000001</v>
      </c>
      <c r="F12" s="2">
        <v>0.79</v>
      </c>
      <c r="G12" s="60">
        <v>117.9</v>
      </c>
      <c r="H12" s="2">
        <v>0.1</v>
      </c>
      <c r="I12" s="2">
        <v>0.72</v>
      </c>
    </row>
    <row r="13" spans="1:17">
      <c r="A13" t="s">
        <v>77</v>
      </c>
      <c r="B13" t="s">
        <v>78</v>
      </c>
      <c r="C13" t="s">
        <v>111</v>
      </c>
      <c r="D13" s="34">
        <v>3649</v>
      </c>
      <c r="E13" s="2">
        <v>0.04</v>
      </c>
      <c r="F13" s="2">
        <v>0.79</v>
      </c>
      <c r="G13" s="60">
        <v>122</v>
      </c>
      <c r="H13" s="2">
        <v>0.03</v>
      </c>
      <c r="I13" s="2">
        <v>0.68</v>
      </c>
    </row>
    <row r="14" spans="1:17">
      <c r="A14" t="s">
        <v>77</v>
      </c>
      <c r="B14" t="s">
        <v>79</v>
      </c>
      <c r="C14" t="s">
        <v>111</v>
      </c>
      <c r="D14" s="34">
        <v>3501</v>
      </c>
      <c r="E14" s="2">
        <v>-0.04</v>
      </c>
      <c r="F14" s="2">
        <v>0.81</v>
      </c>
      <c r="G14" s="60">
        <v>115.7</v>
      </c>
      <c r="H14" s="2">
        <v>-0.05</v>
      </c>
      <c r="I14" s="2">
        <v>0.76</v>
      </c>
    </row>
    <row r="15" spans="1:17">
      <c r="A15" t="s">
        <v>77</v>
      </c>
      <c r="B15" t="s">
        <v>80</v>
      </c>
      <c r="C15" t="s">
        <v>111</v>
      </c>
      <c r="D15" s="34">
        <v>3938</v>
      </c>
      <c r="E15" s="2">
        <v>0.12</v>
      </c>
      <c r="F15" s="2">
        <v>0.8</v>
      </c>
      <c r="G15" s="60">
        <v>128.30000000000001</v>
      </c>
      <c r="H15" s="2">
        <v>0.11</v>
      </c>
      <c r="I15" s="2">
        <v>0.67</v>
      </c>
    </row>
    <row r="16" spans="1:17">
      <c r="A16" t="s">
        <v>81</v>
      </c>
      <c r="B16" t="s">
        <v>82</v>
      </c>
      <c r="C16" t="s">
        <v>111</v>
      </c>
      <c r="D16" s="34">
        <v>3931</v>
      </c>
      <c r="E16" s="2">
        <v>0</v>
      </c>
      <c r="F16" s="2">
        <v>0.81</v>
      </c>
      <c r="G16" s="60">
        <v>133.19999999999999</v>
      </c>
      <c r="H16" s="2">
        <v>0.04</v>
      </c>
      <c r="I16" s="2">
        <v>0.7</v>
      </c>
    </row>
    <row r="17" spans="1:9">
      <c r="A17" t="s">
        <v>81</v>
      </c>
      <c r="B17" t="s">
        <v>83</v>
      </c>
      <c r="C17" t="s">
        <v>111</v>
      </c>
      <c r="D17" s="34">
        <v>3883</v>
      </c>
      <c r="E17" s="2">
        <v>-0.01</v>
      </c>
      <c r="F17" s="2">
        <v>0.83</v>
      </c>
      <c r="G17" s="60">
        <v>130.30000000000001</v>
      </c>
      <c r="H17" s="2">
        <v>-0.02</v>
      </c>
      <c r="I17" s="2">
        <v>0.67</v>
      </c>
    </row>
    <row r="18" spans="1:9">
      <c r="A18" t="s">
        <v>81</v>
      </c>
      <c r="B18" t="s">
        <v>84</v>
      </c>
      <c r="C18" t="s">
        <v>111</v>
      </c>
      <c r="D18" s="34">
        <v>3799</v>
      </c>
      <c r="E18" s="2">
        <v>-0.02</v>
      </c>
      <c r="F18" s="2">
        <v>0.85</v>
      </c>
      <c r="G18" s="60">
        <v>129.19999999999999</v>
      </c>
      <c r="H18" s="2">
        <v>-0.01</v>
      </c>
      <c r="I18" s="2">
        <v>0.8</v>
      </c>
    </row>
    <row r="19" spans="1:9">
      <c r="A19" t="s">
        <v>85</v>
      </c>
      <c r="B19" t="s">
        <v>86</v>
      </c>
      <c r="C19" t="s">
        <v>111</v>
      </c>
      <c r="D19" s="34">
        <v>3882</v>
      </c>
      <c r="E19" s="2">
        <v>0.02</v>
      </c>
      <c r="F19" s="2">
        <v>0.85</v>
      </c>
      <c r="G19" s="60">
        <v>131.1</v>
      </c>
      <c r="H19" s="2">
        <v>0.01</v>
      </c>
      <c r="I19" s="2">
        <v>0.77</v>
      </c>
    </row>
    <row r="20" spans="1:9">
      <c r="A20" t="s">
        <v>85</v>
      </c>
      <c r="B20" t="s">
        <v>87</v>
      </c>
      <c r="C20" t="s">
        <v>111</v>
      </c>
      <c r="D20" s="34">
        <v>3918</v>
      </c>
      <c r="E20" s="2">
        <v>0.01</v>
      </c>
      <c r="F20" s="2">
        <v>0.85</v>
      </c>
      <c r="G20" s="60">
        <v>132.9</v>
      </c>
      <c r="H20" s="2">
        <v>0.01</v>
      </c>
      <c r="I20" s="2">
        <v>0.77</v>
      </c>
    </row>
    <row r="21" spans="1:9">
      <c r="A21" t="s">
        <v>85</v>
      </c>
      <c r="B21" t="s">
        <v>88</v>
      </c>
      <c r="C21" t="s">
        <v>111</v>
      </c>
      <c r="D21" s="34">
        <v>4126</v>
      </c>
      <c r="E21" s="2">
        <v>0.05</v>
      </c>
      <c r="F21" s="2">
        <v>0.81</v>
      </c>
      <c r="G21" s="60">
        <v>142.69999999999999</v>
      </c>
      <c r="H21" s="2">
        <v>7.0000000000000007E-2</v>
      </c>
      <c r="I21" s="2">
        <v>0.72</v>
      </c>
    </row>
    <row r="22" spans="1:9">
      <c r="A22" t="s">
        <v>89</v>
      </c>
      <c r="B22" t="s">
        <v>90</v>
      </c>
      <c r="C22" t="s">
        <v>111</v>
      </c>
      <c r="D22" s="34">
        <v>4442</v>
      </c>
      <c r="E22" s="2">
        <v>0.08</v>
      </c>
      <c r="F22" s="2">
        <v>0.8</v>
      </c>
      <c r="G22" s="60">
        <v>155.80000000000001</v>
      </c>
      <c r="H22" s="2">
        <v>0.09</v>
      </c>
      <c r="I22" s="2">
        <v>0.71</v>
      </c>
    </row>
    <row r="23" spans="1:9">
      <c r="A23" t="s">
        <v>89</v>
      </c>
      <c r="B23" t="s">
        <v>91</v>
      </c>
      <c r="C23" t="s">
        <v>111</v>
      </c>
      <c r="D23" s="34">
        <v>4429</v>
      </c>
      <c r="E23" s="2">
        <v>0</v>
      </c>
      <c r="F23" s="2">
        <v>0.79</v>
      </c>
      <c r="G23" s="60">
        <v>149.19999999999999</v>
      </c>
      <c r="H23" s="2">
        <v>-0.04</v>
      </c>
      <c r="I23" s="2">
        <v>0.7</v>
      </c>
    </row>
    <row r="24" spans="1:9">
      <c r="A24" t="s">
        <v>89</v>
      </c>
      <c r="B24" t="s">
        <v>92</v>
      </c>
      <c r="C24" t="s">
        <v>111</v>
      </c>
      <c r="D24" s="34">
        <v>4870</v>
      </c>
      <c r="E24" s="2">
        <v>0.1</v>
      </c>
      <c r="F24" s="2">
        <v>0.8</v>
      </c>
      <c r="G24" s="60">
        <v>165.7</v>
      </c>
      <c r="H24" s="2">
        <v>0.11</v>
      </c>
      <c r="I24" s="2">
        <v>0.73</v>
      </c>
    </row>
    <row r="25" spans="1:9">
      <c r="A25" t="s">
        <v>93</v>
      </c>
      <c r="B25" t="s">
        <v>94</v>
      </c>
      <c r="C25" t="s">
        <v>111</v>
      </c>
      <c r="D25" s="34">
        <v>4845</v>
      </c>
      <c r="E25" s="2">
        <v>-0.01</v>
      </c>
      <c r="F25" s="2">
        <v>0.81</v>
      </c>
      <c r="G25" s="60">
        <v>165.5</v>
      </c>
      <c r="H25" s="2">
        <v>0</v>
      </c>
      <c r="I25" s="2">
        <v>0.69</v>
      </c>
    </row>
    <row r="26" spans="1:9">
      <c r="A26" t="s">
        <v>93</v>
      </c>
      <c r="B26" t="s">
        <v>95</v>
      </c>
      <c r="C26" t="s">
        <v>111</v>
      </c>
      <c r="D26" s="34">
        <v>4648</v>
      </c>
      <c r="E26" s="2">
        <v>-0.04</v>
      </c>
      <c r="F26" s="2">
        <v>0.83</v>
      </c>
      <c r="G26" s="60">
        <v>163.80000000000001</v>
      </c>
      <c r="H26" s="2">
        <v>-0.01</v>
      </c>
      <c r="I26" s="2">
        <v>0.77</v>
      </c>
    </row>
    <row r="27" spans="1:9">
      <c r="A27" t="s">
        <v>93</v>
      </c>
      <c r="B27" t="s">
        <v>96</v>
      </c>
      <c r="C27" t="s">
        <v>111</v>
      </c>
      <c r="D27" s="34">
        <v>5148</v>
      </c>
      <c r="E27" s="2">
        <v>0.11</v>
      </c>
      <c r="F27" s="2">
        <v>0.83</v>
      </c>
      <c r="G27" s="60">
        <v>182.6</v>
      </c>
      <c r="H27" s="2">
        <v>0.11</v>
      </c>
      <c r="I27" s="2">
        <v>0.76</v>
      </c>
    </row>
    <row r="28" spans="1:9">
      <c r="A28" t="s">
        <v>97</v>
      </c>
      <c r="B28" t="s">
        <v>98</v>
      </c>
      <c r="C28" t="s">
        <v>111</v>
      </c>
      <c r="D28" s="34">
        <v>5090</v>
      </c>
      <c r="E28" s="2">
        <v>-0.01</v>
      </c>
      <c r="F28" s="2">
        <v>0.83</v>
      </c>
      <c r="G28" s="60">
        <v>179.3</v>
      </c>
      <c r="H28" s="2">
        <v>-0.02</v>
      </c>
      <c r="I28" s="2">
        <v>0.72</v>
      </c>
    </row>
    <row r="29" spans="1:9">
      <c r="A29" t="s">
        <v>97</v>
      </c>
      <c r="B29" t="s">
        <v>99</v>
      </c>
      <c r="C29" t="s">
        <v>111</v>
      </c>
      <c r="D29" s="34">
        <v>5309</v>
      </c>
      <c r="E29" s="2">
        <v>0.04</v>
      </c>
      <c r="F29" s="2">
        <v>0.85</v>
      </c>
      <c r="G29" s="60">
        <v>178.6</v>
      </c>
      <c r="H29" s="2">
        <v>0</v>
      </c>
      <c r="I29" s="2">
        <v>0.74</v>
      </c>
    </row>
    <row r="30" spans="1:9">
      <c r="A30" t="s">
        <v>97</v>
      </c>
      <c r="B30" t="s">
        <v>100</v>
      </c>
      <c r="C30" t="s">
        <v>111</v>
      </c>
      <c r="D30" s="34">
        <v>5081</v>
      </c>
      <c r="E30" s="2">
        <v>-0.04</v>
      </c>
      <c r="F30" s="2">
        <v>0.85</v>
      </c>
      <c r="G30" s="60">
        <v>171.5</v>
      </c>
      <c r="H30" s="2">
        <v>-0.04</v>
      </c>
      <c r="I30" s="2">
        <v>0.72</v>
      </c>
    </row>
    <row r="31" spans="1:9">
      <c r="A31" t="s">
        <v>101</v>
      </c>
      <c r="B31" t="s">
        <v>102</v>
      </c>
      <c r="C31" t="s">
        <v>111</v>
      </c>
      <c r="D31" s="34">
        <v>5279</v>
      </c>
      <c r="E31" s="2">
        <v>0.04</v>
      </c>
      <c r="F31" s="2">
        <v>0.87</v>
      </c>
      <c r="G31" s="60">
        <v>183</v>
      </c>
      <c r="H31" s="2">
        <v>7.0000000000000007E-2</v>
      </c>
      <c r="I31" s="2">
        <v>0.76</v>
      </c>
    </row>
    <row r="32" spans="1:9">
      <c r="A32" t="s">
        <v>101</v>
      </c>
      <c r="B32" t="s">
        <v>103</v>
      </c>
      <c r="C32" t="s">
        <v>111</v>
      </c>
      <c r="D32" s="34">
        <v>5245</v>
      </c>
      <c r="E32" s="2">
        <v>-0.01</v>
      </c>
      <c r="F32" s="2">
        <v>0.87</v>
      </c>
      <c r="G32" s="60">
        <v>185.5</v>
      </c>
      <c r="H32" s="2">
        <v>0.01</v>
      </c>
      <c r="I32" s="2">
        <v>0.78</v>
      </c>
    </row>
    <row r="33" spans="1:9">
      <c r="A33" t="s">
        <v>101</v>
      </c>
      <c r="B33" t="s">
        <v>104</v>
      </c>
      <c r="C33" t="s">
        <v>111</v>
      </c>
      <c r="D33" s="34">
        <v>5509</v>
      </c>
      <c r="E33" s="2">
        <v>0.05</v>
      </c>
      <c r="F33" s="2">
        <v>0.84</v>
      </c>
      <c r="G33" s="60">
        <v>196.7</v>
      </c>
      <c r="H33" s="2">
        <v>0.06</v>
      </c>
      <c r="I33" s="2">
        <v>0.72</v>
      </c>
    </row>
    <row r="34" spans="1:9">
      <c r="A34" t="s">
        <v>105</v>
      </c>
      <c r="B34" t="s">
        <v>106</v>
      </c>
      <c r="C34" t="s">
        <v>111</v>
      </c>
      <c r="D34" s="34">
        <v>6254</v>
      </c>
      <c r="E34" s="2">
        <v>0.14000000000000001</v>
      </c>
      <c r="F34" s="2">
        <v>0.84</v>
      </c>
      <c r="G34" s="60">
        <v>212.2</v>
      </c>
      <c r="H34" s="2">
        <v>0.08</v>
      </c>
      <c r="I34" s="2">
        <v>0.8</v>
      </c>
    </row>
    <row r="35" spans="1:9">
      <c r="A35" t="s">
        <v>105</v>
      </c>
      <c r="B35" t="s">
        <v>144</v>
      </c>
      <c r="C35" t="s">
        <v>111</v>
      </c>
      <c r="D35" s="34">
        <v>6135</v>
      </c>
      <c r="E35" s="2">
        <v>-0.02</v>
      </c>
      <c r="F35" s="2">
        <v>0.82</v>
      </c>
      <c r="G35" s="60">
        <v>207.3</v>
      </c>
      <c r="H35" s="2">
        <v>-0.02</v>
      </c>
      <c r="I35" s="2">
        <v>0.71</v>
      </c>
    </row>
    <row r="36" spans="1:9">
      <c r="A36" t="s">
        <v>105</v>
      </c>
      <c r="B36" t="s">
        <v>145</v>
      </c>
      <c r="C36" t="s">
        <v>111</v>
      </c>
      <c r="D36" s="34">
        <v>6528</v>
      </c>
      <c r="E36" s="2">
        <v>0.06</v>
      </c>
      <c r="F36" s="2">
        <v>0.84</v>
      </c>
      <c r="G36" s="60">
        <v>224.1</v>
      </c>
      <c r="H36" s="2">
        <v>0.08</v>
      </c>
      <c r="I36" s="2">
        <v>0.83</v>
      </c>
    </row>
    <row r="37" spans="1:9">
      <c r="A37" t="s">
        <v>147</v>
      </c>
      <c r="B37" t="s">
        <v>146</v>
      </c>
      <c r="C37" t="s">
        <v>111</v>
      </c>
      <c r="D37" s="59">
        <v>6508</v>
      </c>
      <c r="E37" s="2">
        <v>0</v>
      </c>
      <c r="F37" s="2">
        <v>0.83</v>
      </c>
      <c r="G37" s="60">
        <v>230.4</v>
      </c>
      <c r="H37" s="2">
        <v>0.03</v>
      </c>
      <c r="I37" s="2">
        <v>0.7</v>
      </c>
    </row>
    <row r="38" spans="1:9">
      <c r="A38" t="s">
        <v>147</v>
      </c>
      <c r="B38" t="s">
        <v>152</v>
      </c>
      <c r="C38" t="s">
        <v>111</v>
      </c>
      <c r="D38" s="34">
        <v>6065</v>
      </c>
      <c r="E38" s="2">
        <v>-7.0000000000000007E-2</v>
      </c>
      <c r="F38" s="2">
        <v>0.85</v>
      </c>
      <c r="G38" s="60">
        <v>213.8</v>
      </c>
      <c r="H38" s="2">
        <v>-7.0000000000000007E-2</v>
      </c>
      <c r="I38" s="2">
        <v>0.76</v>
      </c>
    </row>
    <row r="39" spans="1:9">
      <c r="A39" t="s">
        <v>65</v>
      </c>
      <c r="B39" t="s">
        <v>66</v>
      </c>
      <c r="C39" t="s">
        <v>112</v>
      </c>
      <c r="D39" s="34">
        <v>348</v>
      </c>
      <c r="F39" s="2">
        <v>0.32</v>
      </c>
      <c r="G39" s="60">
        <v>20.7</v>
      </c>
      <c r="I39" s="2">
        <v>0.47</v>
      </c>
    </row>
    <row r="40" spans="1:9">
      <c r="A40" t="s">
        <v>65</v>
      </c>
      <c r="B40" t="s">
        <v>67</v>
      </c>
      <c r="C40" t="s">
        <v>112</v>
      </c>
      <c r="D40" s="34">
        <v>420</v>
      </c>
      <c r="E40" s="2">
        <v>0.21</v>
      </c>
      <c r="F40" s="2">
        <v>0.28999999999999998</v>
      </c>
      <c r="G40" s="60">
        <v>20.5</v>
      </c>
      <c r="H40" s="2">
        <v>-0.01</v>
      </c>
      <c r="I40" s="2">
        <v>0.36</v>
      </c>
    </row>
    <row r="41" spans="1:9">
      <c r="A41" t="s">
        <v>65</v>
      </c>
      <c r="B41" t="s">
        <v>68</v>
      </c>
      <c r="C41" t="s">
        <v>112</v>
      </c>
      <c r="D41" s="34">
        <v>348</v>
      </c>
      <c r="E41" s="2">
        <v>-0.17</v>
      </c>
      <c r="F41" s="2">
        <v>0.23</v>
      </c>
      <c r="G41" s="60">
        <v>21.1</v>
      </c>
      <c r="H41" s="2">
        <v>0.03</v>
      </c>
      <c r="I41" s="2">
        <v>0.35</v>
      </c>
    </row>
    <row r="42" spans="1:9">
      <c r="A42" t="s">
        <v>69</v>
      </c>
      <c r="B42" t="s">
        <v>70</v>
      </c>
      <c r="C42" t="s">
        <v>112</v>
      </c>
      <c r="D42" s="34">
        <v>313</v>
      </c>
      <c r="E42" s="2">
        <v>-0.1</v>
      </c>
      <c r="F42" s="2">
        <v>0.19</v>
      </c>
      <c r="G42" s="60">
        <v>17.7</v>
      </c>
      <c r="H42" s="2">
        <v>-0.16</v>
      </c>
      <c r="I42" s="2">
        <v>0.26</v>
      </c>
    </row>
    <row r="43" spans="1:9">
      <c r="A43" t="s">
        <v>69</v>
      </c>
      <c r="B43" t="s">
        <v>71</v>
      </c>
      <c r="C43" t="s">
        <v>112</v>
      </c>
      <c r="D43" s="34">
        <v>374</v>
      </c>
      <c r="E43" s="2">
        <v>0.19</v>
      </c>
      <c r="F43" s="2">
        <v>0.19</v>
      </c>
      <c r="G43" s="60">
        <v>28.4</v>
      </c>
      <c r="H43" s="2">
        <v>0.6</v>
      </c>
      <c r="I43" s="2">
        <v>0.32</v>
      </c>
    </row>
    <row r="44" spans="1:9">
      <c r="A44" t="s">
        <v>69</v>
      </c>
      <c r="B44" t="s">
        <v>72</v>
      </c>
      <c r="C44" t="s">
        <v>112</v>
      </c>
      <c r="D44" s="34">
        <v>485</v>
      </c>
      <c r="E44" s="2">
        <v>0.3</v>
      </c>
      <c r="F44" s="2">
        <v>0.2</v>
      </c>
      <c r="G44" s="60">
        <v>37.5</v>
      </c>
      <c r="H44" s="2">
        <v>0.32</v>
      </c>
      <c r="I44" s="2">
        <v>0.35</v>
      </c>
    </row>
    <row r="45" spans="1:9">
      <c r="A45" t="s">
        <v>73</v>
      </c>
      <c r="B45" t="s">
        <v>74</v>
      </c>
      <c r="C45" t="s">
        <v>112</v>
      </c>
      <c r="D45" s="34">
        <v>684</v>
      </c>
      <c r="E45" s="2">
        <v>0.41</v>
      </c>
      <c r="F45" s="2">
        <v>0.22</v>
      </c>
      <c r="G45" s="60">
        <v>44</v>
      </c>
      <c r="H45" s="2">
        <v>0.17</v>
      </c>
      <c r="I45" s="2">
        <v>0.34</v>
      </c>
    </row>
    <row r="46" spans="1:9">
      <c r="A46" t="s">
        <v>73</v>
      </c>
      <c r="B46" t="s">
        <v>75</v>
      </c>
      <c r="C46" t="s">
        <v>112</v>
      </c>
      <c r="D46" s="34">
        <v>783</v>
      </c>
      <c r="E46" s="2">
        <v>0.14000000000000001</v>
      </c>
      <c r="F46" s="2">
        <v>0.2</v>
      </c>
      <c r="G46" s="60">
        <v>59.6</v>
      </c>
      <c r="H46" s="2">
        <v>0.36</v>
      </c>
      <c r="I46" s="2">
        <v>0.35</v>
      </c>
    </row>
    <row r="47" spans="1:9">
      <c r="A47" t="s">
        <v>73</v>
      </c>
      <c r="B47" t="s">
        <v>76</v>
      </c>
      <c r="C47" t="s">
        <v>112</v>
      </c>
      <c r="D47" s="34">
        <v>828</v>
      </c>
      <c r="E47" s="2">
        <v>0.06</v>
      </c>
      <c r="F47" s="2">
        <v>0.19</v>
      </c>
      <c r="G47" s="60">
        <v>40.200000000000003</v>
      </c>
      <c r="H47" s="2">
        <v>-0.33</v>
      </c>
      <c r="I47" s="2">
        <v>0.25</v>
      </c>
    </row>
    <row r="48" spans="1:9">
      <c r="A48" t="s">
        <v>77</v>
      </c>
      <c r="B48" t="s">
        <v>78</v>
      </c>
      <c r="C48" t="s">
        <v>112</v>
      </c>
      <c r="D48" s="34">
        <v>836</v>
      </c>
      <c r="E48" s="2">
        <v>0.01</v>
      </c>
      <c r="F48" s="2">
        <v>0.18</v>
      </c>
      <c r="G48" s="60">
        <v>52.7</v>
      </c>
      <c r="H48" s="2">
        <v>0.31</v>
      </c>
      <c r="I48" s="2">
        <v>0.28999999999999998</v>
      </c>
    </row>
    <row r="49" spans="1:9">
      <c r="A49" t="s">
        <v>77</v>
      </c>
      <c r="B49" t="s">
        <v>79</v>
      </c>
      <c r="C49" t="s">
        <v>112</v>
      </c>
      <c r="D49" s="34">
        <v>718</v>
      </c>
      <c r="E49" s="2">
        <v>-0.14000000000000001</v>
      </c>
      <c r="F49" s="2">
        <v>0.17</v>
      </c>
      <c r="G49" s="60">
        <v>32.200000000000003</v>
      </c>
      <c r="H49" s="2">
        <v>-0.39</v>
      </c>
      <c r="I49" s="2">
        <v>0.21</v>
      </c>
    </row>
    <row r="50" spans="1:9">
      <c r="A50" t="s">
        <v>77</v>
      </c>
      <c r="B50" t="s">
        <v>80</v>
      </c>
      <c r="C50" t="s">
        <v>112</v>
      </c>
      <c r="D50" s="34">
        <v>833</v>
      </c>
      <c r="E50" s="2">
        <v>0.16</v>
      </c>
      <c r="F50" s="2">
        <v>0.17</v>
      </c>
      <c r="G50" s="60">
        <v>58</v>
      </c>
      <c r="H50" s="2">
        <v>0.8</v>
      </c>
      <c r="I50" s="2">
        <v>0.3</v>
      </c>
    </row>
    <row r="51" spans="1:9">
      <c r="A51" t="s">
        <v>81</v>
      </c>
      <c r="B51" t="s">
        <v>82</v>
      </c>
      <c r="C51" t="s">
        <v>112</v>
      </c>
      <c r="D51" s="34">
        <v>790</v>
      </c>
      <c r="E51" s="2">
        <v>-0.05</v>
      </c>
      <c r="F51" s="2">
        <v>0.16</v>
      </c>
      <c r="G51" s="60">
        <v>51</v>
      </c>
      <c r="H51" s="2">
        <v>-0.12</v>
      </c>
      <c r="I51" s="2">
        <v>0.27</v>
      </c>
    </row>
    <row r="52" spans="1:9">
      <c r="A52" t="s">
        <v>81</v>
      </c>
      <c r="B52" t="s">
        <v>83</v>
      </c>
      <c r="C52" t="s">
        <v>112</v>
      </c>
      <c r="D52" s="34">
        <v>679</v>
      </c>
      <c r="E52" s="2">
        <v>-0.14000000000000001</v>
      </c>
      <c r="F52" s="2">
        <v>0.15</v>
      </c>
      <c r="G52" s="60">
        <v>60.1</v>
      </c>
      <c r="H52" s="2">
        <v>0.18</v>
      </c>
      <c r="I52" s="2">
        <v>0.31</v>
      </c>
    </row>
    <row r="53" spans="1:9">
      <c r="A53" t="s">
        <v>81</v>
      </c>
      <c r="B53" t="s">
        <v>84</v>
      </c>
      <c r="C53" t="s">
        <v>112</v>
      </c>
      <c r="D53" s="34">
        <v>548</v>
      </c>
      <c r="E53" s="2">
        <v>-0.19</v>
      </c>
      <c r="F53" s="2">
        <v>0.12</v>
      </c>
      <c r="G53" s="60">
        <v>27.2</v>
      </c>
      <c r="H53" s="2">
        <v>-0.55000000000000004</v>
      </c>
      <c r="I53" s="2">
        <v>0.17</v>
      </c>
    </row>
    <row r="54" spans="1:9">
      <c r="A54" t="s">
        <v>85</v>
      </c>
      <c r="B54" t="s">
        <v>86</v>
      </c>
      <c r="C54" t="s">
        <v>112</v>
      </c>
      <c r="D54" s="34">
        <v>527</v>
      </c>
      <c r="E54" s="2">
        <v>-0.04</v>
      </c>
      <c r="F54" s="2">
        <v>0.12</v>
      </c>
      <c r="G54" s="60">
        <v>33.799999999999997</v>
      </c>
      <c r="H54" s="2">
        <v>0.24</v>
      </c>
      <c r="I54" s="2">
        <v>0.2</v>
      </c>
    </row>
    <row r="55" spans="1:9">
      <c r="A55" t="s">
        <v>85</v>
      </c>
      <c r="B55" t="s">
        <v>87</v>
      </c>
      <c r="C55" t="s">
        <v>112</v>
      </c>
      <c r="D55" s="34">
        <v>582</v>
      </c>
      <c r="E55" s="2">
        <v>0.1</v>
      </c>
      <c r="F55" s="2">
        <v>0.13</v>
      </c>
      <c r="G55" s="60">
        <v>34.6</v>
      </c>
      <c r="H55" s="2">
        <v>0.02</v>
      </c>
      <c r="I55" s="2">
        <v>0.2</v>
      </c>
    </row>
    <row r="56" spans="1:9">
      <c r="A56" t="s">
        <v>85</v>
      </c>
      <c r="B56" t="s">
        <v>88</v>
      </c>
      <c r="C56" t="s">
        <v>112</v>
      </c>
      <c r="D56" s="34">
        <v>809</v>
      </c>
      <c r="E56" s="2">
        <v>0.39</v>
      </c>
      <c r="F56" s="2">
        <v>0.16</v>
      </c>
      <c r="G56" s="60">
        <v>49.5</v>
      </c>
      <c r="H56" s="2">
        <v>0.43</v>
      </c>
      <c r="I56" s="2">
        <v>0.25</v>
      </c>
    </row>
    <row r="57" spans="1:9">
      <c r="A57" t="s">
        <v>89</v>
      </c>
      <c r="B57" t="s">
        <v>90</v>
      </c>
      <c r="C57" t="s">
        <v>112</v>
      </c>
      <c r="D57" s="34">
        <v>966</v>
      </c>
      <c r="E57" s="2">
        <v>0.19</v>
      </c>
      <c r="F57" s="2">
        <v>0.17</v>
      </c>
      <c r="G57" s="60">
        <v>59.1</v>
      </c>
      <c r="H57" s="2">
        <v>0.19</v>
      </c>
      <c r="I57" s="2">
        <v>0.27</v>
      </c>
    </row>
    <row r="58" spans="1:9">
      <c r="A58" t="s">
        <v>89</v>
      </c>
      <c r="B58" t="s">
        <v>91</v>
      </c>
      <c r="C58" t="s">
        <v>112</v>
      </c>
      <c r="D58" s="34">
        <v>1044</v>
      </c>
      <c r="E58" s="2">
        <v>0.08</v>
      </c>
      <c r="F58" s="2">
        <v>0.19</v>
      </c>
      <c r="G58" s="60">
        <v>57.4</v>
      </c>
      <c r="H58" s="2">
        <v>-0.03</v>
      </c>
      <c r="I58" s="2">
        <v>0.27</v>
      </c>
    </row>
    <row r="59" spans="1:9">
      <c r="A59" t="s">
        <v>89</v>
      </c>
      <c r="B59" t="s">
        <v>92</v>
      </c>
      <c r="C59" t="s">
        <v>112</v>
      </c>
      <c r="D59" s="34">
        <v>1043</v>
      </c>
      <c r="E59" s="2">
        <v>0</v>
      </c>
      <c r="F59" s="2">
        <v>0.17</v>
      </c>
      <c r="G59" s="60">
        <v>54.4</v>
      </c>
      <c r="H59" s="2">
        <v>-0.05</v>
      </c>
      <c r="I59" s="2">
        <v>0.24</v>
      </c>
    </row>
    <row r="60" spans="1:9">
      <c r="A60" t="s">
        <v>93</v>
      </c>
      <c r="B60" t="s">
        <v>94</v>
      </c>
      <c r="C60" t="s">
        <v>112</v>
      </c>
      <c r="D60" s="34">
        <v>979</v>
      </c>
      <c r="E60" s="2">
        <v>-0.06</v>
      </c>
      <c r="F60" s="2">
        <v>0.16</v>
      </c>
      <c r="G60" s="60">
        <v>69.5</v>
      </c>
      <c r="H60" s="2">
        <v>0.28000000000000003</v>
      </c>
      <c r="I60" s="2">
        <v>0.28999999999999998</v>
      </c>
    </row>
    <row r="61" spans="1:9">
      <c r="A61" t="s">
        <v>93</v>
      </c>
      <c r="B61" t="s">
        <v>95</v>
      </c>
      <c r="C61" t="s">
        <v>112</v>
      </c>
      <c r="D61" s="34">
        <v>826</v>
      </c>
      <c r="E61" s="2">
        <v>-0.16</v>
      </c>
      <c r="F61" s="2">
        <v>0.15</v>
      </c>
      <c r="G61" s="60">
        <v>42.3</v>
      </c>
      <c r="H61" s="2">
        <v>-0.39</v>
      </c>
      <c r="I61" s="2">
        <v>0.2</v>
      </c>
    </row>
    <row r="62" spans="1:9">
      <c r="A62" t="s">
        <v>93</v>
      </c>
      <c r="B62" t="s">
        <v>96</v>
      </c>
      <c r="C62" t="s">
        <v>112</v>
      </c>
      <c r="D62" s="34">
        <v>940</v>
      </c>
      <c r="E62" s="2">
        <v>0.14000000000000001</v>
      </c>
      <c r="F62" s="2">
        <v>0.15</v>
      </c>
      <c r="G62" s="60">
        <v>51.1</v>
      </c>
      <c r="H62" s="2">
        <v>0.21</v>
      </c>
      <c r="I62" s="2">
        <v>0.21</v>
      </c>
    </row>
    <row r="63" spans="1:9">
      <c r="A63" t="s">
        <v>97</v>
      </c>
      <c r="B63" t="s">
        <v>98</v>
      </c>
      <c r="C63" t="s">
        <v>112</v>
      </c>
      <c r="D63" s="34">
        <v>935</v>
      </c>
      <c r="E63" s="2">
        <v>-0.01</v>
      </c>
      <c r="F63" s="2">
        <v>0.15</v>
      </c>
      <c r="G63" s="60">
        <v>65.099999999999994</v>
      </c>
      <c r="H63" s="2">
        <v>0.27</v>
      </c>
      <c r="I63" s="2">
        <v>0.26</v>
      </c>
    </row>
    <row r="64" spans="1:9">
      <c r="A64" t="s">
        <v>97</v>
      </c>
      <c r="B64" t="s">
        <v>99</v>
      </c>
      <c r="C64" t="s">
        <v>112</v>
      </c>
      <c r="D64" s="34">
        <v>820</v>
      </c>
      <c r="E64" s="2">
        <v>-0.12</v>
      </c>
      <c r="F64" s="2">
        <v>0.13</v>
      </c>
      <c r="G64" s="60">
        <v>56.7</v>
      </c>
      <c r="H64" s="2">
        <v>-0.13</v>
      </c>
      <c r="I64" s="2">
        <v>0.24</v>
      </c>
    </row>
    <row r="65" spans="1:9">
      <c r="A65" t="s">
        <v>97</v>
      </c>
      <c r="B65" t="s">
        <v>100</v>
      </c>
      <c r="C65" t="s">
        <v>112</v>
      </c>
      <c r="D65" s="34">
        <v>766</v>
      </c>
      <c r="E65" s="2">
        <v>-7.0000000000000007E-2</v>
      </c>
      <c r="F65" s="2">
        <v>0.13</v>
      </c>
      <c r="G65" s="60">
        <v>63.3</v>
      </c>
      <c r="H65" s="2">
        <v>0.12</v>
      </c>
      <c r="I65" s="2">
        <v>0.26</v>
      </c>
    </row>
    <row r="66" spans="1:9">
      <c r="A66" t="s">
        <v>101</v>
      </c>
      <c r="B66" t="s">
        <v>102</v>
      </c>
      <c r="C66" t="s">
        <v>112</v>
      </c>
      <c r="D66" s="34">
        <v>671</v>
      </c>
      <c r="E66" s="2">
        <v>-0.12</v>
      </c>
      <c r="F66" s="2">
        <v>0.11</v>
      </c>
      <c r="G66" s="60">
        <v>53.3</v>
      </c>
      <c r="H66" s="2">
        <v>-0.16</v>
      </c>
      <c r="I66" s="2">
        <v>0.22</v>
      </c>
    </row>
    <row r="67" spans="1:9">
      <c r="A67" t="s">
        <v>101</v>
      </c>
      <c r="B67" t="s">
        <v>103</v>
      </c>
      <c r="C67" t="s">
        <v>112</v>
      </c>
      <c r="D67" s="34">
        <v>665</v>
      </c>
      <c r="E67" s="2">
        <v>-0.01</v>
      </c>
      <c r="F67" s="2">
        <v>0.11</v>
      </c>
      <c r="G67" s="60">
        <v>46.7</v>
      </c>
      <c r="H67" s="2">
        <v>-0.12</v>
      </c>
      <c r="I67" s="2">
        <v>0.2</v>
      </c>
    </row>
    <row r="68" spans="1:9">
      <c r="A68" t="s">
        <v>101</v>
      </c>
      <c r="B68" t="s">
        <v>104</v>
      </c>
      <c r="C68" t="s">
        <v>112</v>
      </c>
      <c r="D68" s="34">
        <v>884</v>
      </c>
      <c r="E68" s="2">
        <v>0.33</v>
      </c>
      <c r="F68" s="2">
        <v>0.14000000000000001</v>
      </c>
      <c r="G68" s="60">
        <v>71.7</v>
      </c>
      <c r="H68" s="2">
        <v>0.54</v>
      </c>
      <c r="I68" s="2">
        <v>0.26</v>
      </c>
    </row>
    <row r="69" spans="1:9">
      <c r="A69" t="s">
        <v>105</v>
      </c>
      <c r="B69" t="s">
        <v>106</v>
      </c>
      <c r="C69" t="s">
        <v>112</v>
      </c>
      <c r="D69" s="34">
        <v>1059</v>
      </c>
      <c r="E69" s="2">
        <v>0.2</v>
      </c>
      <c r="F69" s="2">
        <v>0.14000000000000001</v>
      </c>
      <c r="G69" s="60">
        <v>48.1</v>
      </c>
      <c r="H69" s="2">
        <v>-0.33</v>
      </c>
      <c r="I69" s="2">
        <v>0.18</v>
      </c>
    </row>
    <row r="70" spans="1:9">
      <c r="A70" t="s">
        <v>105</v>
      </c>
      <c r="B70" t="s">
        <v>144</v>
      </c>
      <c r="C70" t="s">
        <v>112</v>
      </c>
      <c r="D70" s="34">
        <v>1187</v>
      </c>
      <c r="E70" s="2">
        <v>0.12</v>
      </c>
      <c r="F70" s="2">
        <v>0.16</v>
      </c>
      <c r="G70" s="60">
        <v>78.5</v>
      </c>
      <c r="H70" s="2">
        <v>0.63</v>
      </c>
      <c r="I70" s="2">
        <v>0.27</v>
      </c>
    </row>
    <row r="71" spans="1:9">
      <c r="A71" t="s">
        <v>105</v>
      </c>
      <c r="B71" t="s">
        <v>145</v>
      </c>
      <c r="C71" t="s">
        <v>112</v>
      </c>
      <c r="D71" s="34">
        <v>1134</v>
      </c>
      <c r="E71" s="2">
        <v>-0.04</v>
      </c>
      <c r="F71" s="2">
        <v>0.15</v>
      </c>
      <c r="G71" s="60">
        <v>39.200000000000003</v>
      </c>
      <c r="H71" s="2">
        <v>-0.5</v>
      </c>
      <c r="I71" s="2">
        <v>0.15</v>
      </c>
    </row>
    <row r="72" spans="1:9">
      <c r="A72" t="s">
        <v>147</v>
      </c>
      <c r="B72" t="s">
        <v>146</v>
      </c>
      <c r="C72" t="s">
        <v>112</v>
      </c>
      <c r="D72" s="34">
        <v>1182</v>
      </c>
      <c r="E72" s="2">
        <v>0.04</v>
      </c>
      <c r="F72" s="2">
        <v>0.15</v>
      </c>
      <c r="G72" s="60">
        <v>91.9</v>
      </c>
      <c r="H72" s="2">
        <v>1.35</v>
      </c>
      <c r="I72" s="2">
        <v>0.28000000000000003</v>
      </c>
    </row>
    <row r="73" spans="1:9">
      <c r="A73" t="s">
        <v>147</v>
      </c>
      <c r="B73" t="s">
        <v>152</v>
      </c>
      <c r="C73" t="s">
        <v>112</v>
      </c>
      <c r="D73" s="34">
        <v>930</v>
      </c>
      <c r="E73" s="2">
        <v>-0.21</v>
      </c>
      <c r="F73" s="2">
        <v>0.13</v>
      </c>
      <c r="G73" s="60">
        <v>61.5</v>
      </c>
      <c r="H73" s="2">
        <v>-0.33</v>
      </c>
      <c r="I73" s="2">
        <v>0.22</v>
      </c>
    </row>
    <row r="74" spans="1:9">
      <c r="A74" t="s">
        <v>65</v>
      </c>
      <c r="B74" t="s">
        <v>66</v>
      </c>
      <c r="C74" t="s">
        <v>113</v>
      </c>
      <c r="D74" s="34">
        <v>17</v>
      </c>
      <c r="F74" s="2">
        <v>0.02</v>
      </c>
      <c r="G74" s="60">
        <v>1</v>
      </c>
      <c r="I74" s="2">
        <v>0.02</v>
      </c>
    </row>
    <row r="75" spans="1:9">
      <c r="A75" t="s">
        <v>65</v>
      </c>
      <c r="B75" t="s">
        <v>67</v>
      </c>
      <c r="C75" t="s">
        <v>113</v>
      </c>
      <c r="D75" s="34">
        <v>25</v>
      </c>
      <c r="E75" s="2">
        <v>0.52</v>
      </c>
      <c r="F75" s="2">
        <v>0.02</v>
      </c>
      <c r="G75" s="60">
        <v>1.3</v>
      </c>
      <c r="H75" s="2">
        <v>0.28000000000000003</v>
      </c>
      <c r="I75" s="2">
        <v>0.02</v>
      </c>
    </row>
    <row r="76" spans="1:9">
      <c r="A76" t="s">
        <v>65</v>
      </c>
      <c r="B76" t="s">
        <v>68</v>
      </c>
      <c r="C76" t="s">
        <v>113</v>
      </c>
      <c r="D76" s="34">
        <v>25</v>
      </c>
      <c r="E76" s="2">
        <v>-0.01</v>
      </c>
      <c r="F76" s="2">
        <v>0.02</v>
      </c>
      <c r="G76" s="60">
        <v>1.2</v>
      </c>
      <c r="H76" s="2">
        <v>-0.03</v>
      </c>
      <c r="I76" s="2">
        <v>0.02</v>
      </c>
    </row>
    <row r="77" spans="1:9">
      <c r="A77" t="s">
        <v>69</v>
      </c>
      <c r="B77" t="s">
        <v>70</v>
      </c>
      <c r="C77" t="s">
        <v>113</v>
      </c>
      <c r="D77" s="34">
        <v>69</v>
      </c>
      <c r="E77" s="2">
        <v>1.78</v>
      </c>
      <c r="F77" s="2">
        <v>0.04</v>
      </c>
      <c r="G77" s="60">
        <v>2.2999999999999998</v>
      </c>
      <c r="H77" s="2">
        <v>0.91</v>
      </c>
      <c r="I77" s="2">
        <v>0.03</v>
      </c>
    </row>
    <row r="78" spans="1:9">
      <c r="A78" t="s">
        <v>69</v>
      </c>
      <c r="B78" t="s">
        <v>71</v>
      </c>
      <c r="C78" t="s">
        <v>113</v>
      </c>
      <c r="D78" s="34">
        <v>68</v>
      </c>
      <c r="E78" s="2">
        <v>-0.02</v>
      </c>
      <c r="F78" s="2">
        <v>0.03</v>
      </c>
      <c r="G78" s="60">
        <v>2.2000000000000002</v>
      </c>
      <c r="H78" s="2">
        <v>-0.08</v>
      </c>
      <c r="I78" s="2">
        <v>0.02</v>
      </c>
    </row>
    <row r="79" spans="1:9">
      <c r="A79" t="s">
        <v>69</v>
      </c>
      <c r="B79" t="s">
        <v>72</v>
      </c>
      <c r="C79" t="s">
        <v>113</v>
      </c>
      <c r="D79" s="34">
        <v>71</v>
      </c>
      <c r="E79" s="2">
        <v>0.05</v>
      </c>
      <c r="F79" s="2">
        <v>0.03</v>
      </c>
      <c r="G79" s="60">
        <v>2.2999999999999998</v>
      </c>
      <c r="H79" s="2">
        <v>0.09</v>
      </c>
      <c r="I79" s="2">
        <v>0.02</v>
      </c>
    </row>
    <row r="80" spans="1:9">
      <c r="A80" t="s">
        <v>73</v>
      </c>
      <c r="B80" t="s">
        <v>74</v>
      </c>
      <c r="C80" t="s">
        <v>113</v>
      </c>
      <c r="D80" s="34">
        <v>112</v>
      </c>
      <c r="E80" s="2">
        <v>0.56999999999999995</v>
      </c>
      <c r="F80" s="2">
        <v>0.04</v>
      </c>
      <c r="G80" s="60">
        <v>4.5</v>
      </c>
      <c r="H80" s="2">
        <v>0.92</v>
      </c>
      <c r="I80" s="2">
        <v>0.04</v>
      </c>
    </row>
    <row r="81" spans="1:9">
      <c r="A81" t="s">
        <v>73</v>
      </c>
      <c r="B81" t="s">
        <v>75</v>
      </c>
      <c r="C81" t="s">
        <v>113</v>
      </c>
      <c r="D81" s="34">
        <v>103</v>
      </c>
      <c r="E81" s="2">
        <v>-0.08</v>
      </c>
      <c r="F81" s="2">
        <v>0.03</v>
      </c>
      <c r="G81" s="60">
        <v>4.5999999999999996</v>
      </c>
      <c r="H81" s="2">
        <v>0.02</v>
      </c>
      <c r="I81" s="2">
        <v>0.03</v>
      </c>
    </row>
    <row r="82" spans="1:9">
      <c r="A82" t="s">
        <v>73</v>
      </c>
      <c r="B82" t="s">
        <v>76</v>
      </c>
      <c r="C82" t="s">
        <v>113</v>
      </c>
      <c r="D82" s="34">
        <v>124</v>
      </c>
      <c r="E82" s="2">
        <v>0.21</v>
      </c>
      <c r="F82" s="2">
        <v>0.03</v>
      </c>
      <c r="G82" s="60">
        <v>5.3</v>
      </c>
      <c r="H82" s="2">
        <v>0.16</v>
      </c>
      <c r="I82" s="2">
        <v>0.03</v>
      </c>
    </row>
    <row r="83" spans="1:9">
      <c r="A83" t="s">
        <v>77</v>
      </c>
      <c r="B83" t="s">
        <v>78</v>
      </c>
      <c r="C83" t="s">
        <v>113</v>
      </c>
      <c r="D83" s="34">
        <v>131</v>
      </c>
      <c r="E83" s="2">
        <v>0.06</v>
      </c>
      <c r="F83" s="2">
        <v>0.03</v>
      </c>
      <c r="G83" s="60">
        <v>5.0999999999999996</v>
      </c>
      <c r="H83" s="2">
        <v>-0.05</v>
      </c>
      <c r="I83" s="2">
        <v>0.03</v>
      </c>
    </row>
    <row r="84" spans="1:9">
      <c r="A84" t="s">
        <v>77</v>
      </c>
      <c r="B84" t="s">
        <v>79</v>
      </c>
      <c r="C84" t="s">
        <v>113</v>
      </c>
      <c r="D84" s="34">
        <v>118</v>
      </c>
      <c r="E84" s="2">
        <v>-0.1</v>
      </c>
      <c r="F84" s="2">
        <v>0.03</v>
      </c>
      <c r="G84" s="60">
        <v>4.8</v>
      </c>
      <c r="H84" s="2">
        <v>-0.06</v>
      </c>
      <c r="I84" s="2">
        <v>0.03</v>
      </c>
    </row>
    <row r="85" spans="1:9">
      <c r="A85" t="s">
        <v>77</v>
      </c>
      <c r="B85" t="s">
        <v>80</v>
      </c>
      <c r="C85" t="s">
        <v>113</v>
      </c>
      <c r="D85" s="34">
        <v>129</v>
      </c>
      <c r="E85" s="2">
        <v>0.1</v>
      </c>
      <c r="F85" s="2">
        <v>0.03</v>
      </c>
      <c r="G85" s="60">
        <v>5.6</v>
      </c>
      <c r="H85" s="2">
        <v>0.17</v>
      </c>
      <c r="I85" s="2">
        <v>0.03</v>
      </c>
    </row>
    <row r="86" spans="1:9">
      <c r="A86" t="s">
        <v>81</v>
      </c>
      <c r="B86" t="s">
        <v>82</v>
      </c>
      <c r="C86" t="s">
        <v>113</v>
      </c>
      <c r="D86" s="34">
        <v>118</v>
      </c>
      <c r="E86" s="2">
        <v>-0.08</v>
      </c>
      <c r="F86" s="2">
        <v>0.02</v>
      </c>
      <c r="G86" s="60">
        <v>5.2</v>
      </c>
      <c r="H86" s="2">
        <v>-7.0000000000000007E-2</v>
      </c>
      <c r="I86" s="2">
        <v>0.03</v>
      </c>
    </row>
    <row r="87" spans="1:9">
      <c r="A87" t="s">
        <v>81</v>
      </c>
      <c r="B87" t="s">
        <v>83</v>
      </c>
      <c r="C87" t="s">
        <v>113</v>
      </c>
      <c r="D87" s="34">
        <v>113</v>
      </c>
      <c r="E87" s="2">
        <v>-0.05</v>
      </c>
      <c r="F87" s="2">
        <v>0.02</v>
      </c>
      <c r="G87" s="60">
        <v>4.5999999999999996</v>
      </c>
      <c r="H87" s="2">
        <v>-0.1</v>
      </c>
      <c r="I87" s="2">
        <v>0.02</v>
      </c>
    </row>
    <row r="88" spans="1:9">
      <c r="A88" t="s">
        <v>81</v>
      </c>
      <c r="B88" t="s">
        <v>84</v>
      </c>
      <c r="C88" t="s">
        <v>113</v>
      </c>
      <c r="D88" s="34">
        <v>119</v>
      </c>
      <c r="E88" s="2">
        <v>0.05</v>
      </c>
      <c r="F88" s="2">
        <v>0.03</v>
      </c>
      <c r="G88" s="60">
        <v>4.9000000000000004</v>
      </c>
      <c r="H88" s="2">
        <v>0.06</v>
      </c>
      <c r="I88" s="2">
        <v>0.03</v>
      </c>
    </row>
    <row r="89" spans="1:9">
      <c r="A89" t="s">
        <v>85</v>
      </c>
      <c r="B89" t="s">
        <v>86</v>
      </c>
      <c r="C89" t="s">
        <v>113</v>
      </c>
      <c r="D89" s="34">
        <v>133</v>
      </c>
      <c r="E89" s="2">
        <v>0.12</v>
      </c>
      <c r="F89" s="2">
        <v>0.03</v>
      </c>
      <c r="G89" s="60">
        <v>5.5</v>
      </c>
      <c r="H89" s="2">
        <v>0.11</v>
      </c>
      <c r="I89" s="2">
        <v>0.03</v>
      </c>
    </row>
    <row r="90" spans="1:9">
      <c r="A90" t="s">
        <v>85</v>
      </c>
      <c r="B90" t="s">
        <v>87</v>
      </c>
      <c r="C90" t="s">
        <v>113</v>
      </c>
      <c r="D90" s="34">
        <v>132</v>
      </c>
      <c r="E90" s="2">
        <v>0</v>
      </c>
      <c r="F90" s="2">
        <v>0.03</v>
      </c>
      <c r="G90" s="60">
        <v>5.0999999999999996</v>
      </c>
      <c r="H90" s="2">
        <v>-7.0000000000000007E-2</v>
      </c>
      <c r="I90" s="2">
        <v>0.03</v>
      </c>
    </row>
    <row r="91" spans="1:9">
      <c r="A91" t="s">
        <v>85</v>
      </c>
      <c r="B91" t="s">
        <v>88</v>
      </c>
      <c r="C91" t="s">
        <v>113</v>
      </c>
      <c r="D91" s="34">
        <v>132</v>
      </c>
      <c r="E91" s="2">
        <v>0</v>
      </c>
      <c r="F91" s="2">
        <v>0.03</v>
      </c>
      <c r="G91" s="60">
        <v>5.5</v>
      </c>
      <c r="H91" s="2">
        <v>0.09</v>
      </c>
      <c r="I91" s="2">
        <v>0.03</v>
      </c>
    </row>
    <row r="92" spans="1:9">
      <c r="A92" t="s">
        <v>89</v>
      </c>
      <c r="B92" t="s">
        <v>90</v>
      </c>
      <c r="C92" t="s">
        <v>113</v>
      </c>
      <c r="D92" s="34">
        <v>142</v>
      </c>
      <c r="E92" s="2">
        <v>7.0000000000000007E-2</v>
      </c>
      <c r="F92" s="2">
        <v>0.03</v>
      </c>
      <c r="G92" s="60">
        <v>5.4</v>
      </c>
      <c r="H92" s="2">
        <v>-0.03</v>
      </c>
      <c r="I92" s="2">
        <v>0.02</v>
      </c>
    </row>
    <row r="93" spans="1:9">
      <c r="A93" t="s">
        <v>89</v>
      </c>
      <c r="B93" t="s">
        <v>91</v>
      </c>
      <c r="C93" t="s">
        <v>113</v>
      </c>
      <c r="D93" s="34">
        <v>137</v>
      </c>
      <c r="E93" s="2">
        <v>-0.03</v>
      </c>
      <c r="F93" s="2">
        <v>0.02</v>
      </c>
      <c r="G93" s="60">
        <v>5.3</v>
      </c>
      <c r="H93" s="2">
        <v>-0.01</v>
      </c>
      <c r="I93" s="2">
        <v>0.02</v>
      </c>
    </row>
    <row r="94" spans="1:9">
      <c r="A94" t="s">
        <v>89</v>
      </c>
      <c r="B94" t="s">
        <v>92</v>
      </c>
      <c r="C94" t="s">
        <v>113</v>
      </c>
      <c r="D94" s="34">
        <v>153</v>
      </c>
      <c r="E94" s="2">
        <v>0.11</v>
      </c>
      <c r="F94" s="2">
        <v>0.03</v>
      </c>
      <c r="G94" s="60">
        <v>6</v>
      </c>
      <c r="H94" s="2">
        <v>0.14000000000000001</v>
      </c>
      <c r="I94" s="2">
        <v>0.03</v>
      </c>
    </row>
    <row r="95" spans="1:9">
      <c r="A95" t="s">
        <v>93</v>
      </c>
      <c r="B95" t="s">
        <v>94</v>
      </c>
      <c r="C95" t="s">
        <v>113</v>
      </c>
      <c r="D95" s="34">
        <v>159</v>
      </c>
      <c r="E95" s="2">
        <v>0.04</v>
      </c>
      <c r="F95" s="2">
        <v>0.03</v>
      </c>
      <c r="G95" s="60">
        <v>6.2</v>
      </c>
      <c r="H95" s="2">
        <v>0.03</v>
      </c>
      <c r="I95" s="2">
        <v>0.03</v>
      </c>
    </row>
    <row r="96" spans="1:9">
      <c r="A96" t="s">
        <v>93</v>
      </c>
      <c r="B96" t="s">
        <v>95</v>
      </c>
      <c r="C96" t="s">
        <v>113</v>
      </c>
      <c r="D96" s="34">
        <v>139</v>
      </c>
      <c r="E96" s="2">
        <v>-0.12</v>
      </c>
      <c r="F96" s="2">
        <v>0.02</v>
      </c>
      <c r="G96" s="60">
        <v>5.3</v>
      </c>
      <c r="H96" s="2">
        <v>-0.15</v>
      </c>
      <c r="I96" s="2">
        <v>0.03</v>
      </c>
    </row>
    <row r="97" spans="1:9">
      <c r="A97" t="s">
        <v>93</v>
      </c>
      <c r="B97" t="s">
        <v>96</v>
      </c>
      <c r="C97" t="s">
        <v>113</v>
      </c>
      <c r="D97" s="34">
        <v>148</v>
      </c>
      <c r="E97" s="2">
        <v>0.06</v>
      </c>
      <c r="F97" s="2">
        <v>0.02</v>
      </c>
      <c r="G97" s="60">
        <v>7.1</v>
      </c>
      <c r="H97" s="2">
        <v>0.35</v>
      </c>
      <c r="I97" s="2">
        <v>0.03</v>
      </c>
    </row>
    <row r="98" spans="1:9">
      <c r="A98" t="s">
        <v>97</v>
      </c>
      <c r="B98" t="s">
        <v>98</v>
      </c>
      <c r="C98" t="s">
        <v>113</v>
      </c>
      <c r="D98" s="34">
        <v>142</v>
      </c>
      <c r="E98" s="2">
        <v>-0.04</v>
      </c>
      <c r="F98" s="2">
        <v>0.02</v>
      </c>
      <c r="G98" s="60">
        <v>5.7</v>
      </c>
      <c r="H98" s="2">
        <v>-0.2</v>
      </c>
      <c r="I98" s="2">
        <v>0.02</v>
      </c>
    </row>
    <row r="99" spans="1:9">
      <c r="A99" t="s">
        <v>97</v>
      </c>
      <c r="B99" t="s">
        <v>99</v>
      </c>
      <c r="C99" t="s">
        <v>113</v>
      </c>
      <c r="D99" s="34">
        <v>129</v>
      </c>
      <c r="E99" s="2">
        <v>-0.09</v>
      </c>
      <c r="F99" s="2">
        <v>0.02</v>
      </c>
      <c r="G99" s="60">
        <v>5.3</v>
      </c>
      <c r="H99" s="2">
        <v>-0.08</v>
      </c>
      <c r="I99" s="2">
        <v>0.02</v>
      </c>
    </row>
    <row r="100" spans="1:9">
      <c r="A100" t="s">
        <v>97</v>
      </c>
      <c r="B100" t="s">
        <v>100</v>
      </c>
      <c r="C100" t="s">
        <v>113</v>
      </c>
      <c r="D100" s="34">
        <v>131</v>
      </c>
      <c r="E100" s="2">
        <v>0.01</v>
      </c>
      <c r="F100" s="2">
        <v>0.02</v>
      </c>
      <c r="G100" s="60">
        <v>4.8</v>
      </c>
      <c r="H100" s="2">
        <v>-0.09</v>
      </c>
      <c r="I100" s="2">
        <v>0.02</v>
      </c>
    </row>
    <row r="101" spans="1:9">
      <c r="A101" t="s">
        <v>101</v>
      </c>
      <c r="B101" t="s">
        <v>102</v>
      </c>
      <c r="C101" t="s">
        <v>113</v>
      </c>
      <c r="D101" s="34">
        <v>135</v>
      </c>
      <c r="E101" s="2">
        <v>0.03</v>
      </c>
      <c r="F101" s="2">
        <v>0.02</v>
      </c>
      <c r="G101" s="60">
        <v>5.5</v>
      </c>
      <c r="H101" s="2">
        <v>0.13</v>
      </c>
      <c r="I101" s="2">
        <v>0.02</v>
      </c>
    </row>
    <row r="102" spans="1:9">
      <c r="A102" t="s">
        <v>101</v>
      </c>
      <c r="B102" t="s">
        <v>103</v>
      </c>
      <c r="C102" t="s">
        <v>113</v>
      </c>
      <c r="D102" s="34">
        <v>137</v>
      </c>
      <c r="E102" s="2">
        <v>0.02</v>
      </c>
      <c r="F102" s="2">
        <v>0.02</v>
      </c>
      <c r="G102" s="60">
        <v>5.9</v>
      </c>
      <c r="H102" s="2">
        <v>0.08</v>
      </c>
      <c r="I102" s="2">
        <v>0.02</v>
      </c>
    </row>
    <row r="103" spans="1:9">
      <c r="A103" t="s">
        <v>101</v>
      </c>
      <c r="B103" t="s">
        <v>104</v>
      </c>
      <c r="C103" t="s">
        <v>113</v>
      </c>
      <c r="D103" s="34">
        <v>145</v>
      </c>
      <c r="E103" s="2">
        <v>0.06</v>
      </c>
      <c r="F103" s="2">
        <v>0.02</v>
      </c>
      <c r="G103" s="60">
        <v>5.9</v>
      </c>
      <c r="H103" s="2">
        <v>0</v>
      </c>
      <c r="I103" s="2">
        <v>0.02</v>
      </c>
    </row>
    <row r="104" spans="1:9">
      <c r="A104" t="s">
        <v>105</v>
      </c>
      <c r="B104" t="s">
        <v>106</v>
      </c>
      <c r="C104" t="s">
        <v>113</v>
      </c>
      <c r="D104" s="34">
        <v>142</v>
      </c>
      <c r="E104" s="2">
        <v>-0.03</v>
      </c>
      <c r="F104" s="2">
        <v>0.02</v>
      </c>
      <c r="G104" s="60">
        <v>5.3</v>
      </c>
      <c r="H104" s="2">
        <v>-0.11</v>
      </c>
      <c r="I104" s="2">
        <v>0.02</v>
      </c>
    </row>
    <row r="105" spans="1:9">
      <c r="A105" t="s">
        <v>105</v>
      </c>
      <c r="B105" t="s">
        <v>144</v>
      </c>
      <c r="C105" t="s">
        <v>113</v>
      </c>
      <c r="D105" s="34">
        <v>135</v>
      </c>
      <c r="E105" s="2">
        <v>-0.04</v>
      </c>
      <c r="F105" s="2">
        <v>0.02</v>
      </c>
      <c r="G105" s="60">
        <v>5.0999999999999996</v>
      </c>
      <c r="H105" s="2">
        <v>-0.03</v>
      </c>
      <c r="I105" s="2">
        <v>0.02</v>
      </c>
    </row>
    <row r="106" spans="1:9">
      <c r="A106" t="s">
        <v>105</v>
      </c>
      <c r="B106" t="s">
        <v>145</v>
      </c>
      <c r="C106" t="s">
        <v>113</v>
      </c>
      <c r="D106" s="34">
        <v>141</v>
      </c>
      <c r="E106" s="2">
        <v>0.04</v>
      </c>
      <c r="F106" s="2">
        <v>0.02</v>
      </c>
      <c r="G106" s="60">
        <v>5.6</v>
      </c>
      <c r="H106" s="2">
        <v>0.1</v>
      </c>
      <c r="I106" s="2">
        <v>0.02</v>
      </c>
    </row>
    <row r="107" spans="1:9">
      <c r="A107" t="s">
        <v>147</v>
      </c>
      <c r="B107" t="s">
        <v>146</v>
      </c>
      <c r="C107" t="s">
        <v>113</v>
      </c>
      <c r="D107" s="34">
        <v>146</v>
      </c>
      <c r="E107" s="2">
        <v>0.03</v>
      </c>
      <c r="F107" s="2">
        <v>0.02</v>
      </c>
      <c r="G107" s="60">
        <v>5.6</v>
      </c>
      <c r="H107" s="2">
        <v>0</v>
      </c>
      <c r="I107" s="2">
        <v>0.02</v>
      </c>
    </row>
    <row r="108" spans="1:9">
      <c r="A108" t="s">
        <v>147</v>
      </c>
      <c r="B108" t="s">
        <v>152</v>
      </c>
      <c r="C108" t="s">
        <v>113</v>
      </c>
      <c r="D108" s="34">
        <v>130</v>
      </c>
      <c r="E108" s="2">
        <v>-0.11</v>
      </c>
      <c r="F108" s="2">
        <v>0.02</v>
      </c>
      <c r="G108" s="60">
        <v>4.8</v>
      </c>
      <c r="H108" s="2">
        <v>-0.15</v>
      </c>
      <c r="I108"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workbookViewId="0">
      <selection activeCell="E5" sqref="E5"/>
    </sheetView>
  </sheetViews>
  <sheetFormatPr baseColWidth="10" defaultColWidth="8.83203125" defaultRowHeight="14"/>
  <cols>
    <col min="5" max="5" width="12.1640625" bestFit="1" customWidth="1"/>
    <col min="6" max="6" width="11" bestFit="1" customWidth="1"/>
    <col min="7" max="7" width="7" bestFit="1" customWidth="1"/>
    <col min="8" max="8" width="14" customWidth="1"/>
    <col min="9" max="9" width="18.1640625" bestFit="1" customWidth="1"/>
    <col min="10" max="10" width="19.1640625" bestFit="1" customWidth="1"/>
    <col min="11" max="11" width="6.5" bestFit="1" customWidth="1"/>
    <col min="12" max="12" width="14" customWidth="1"/>
    <col min="17" max="17" width="12.1640625" bestFit="1" customWidth="1"/>
    <col min="18" max="20" width="16.6640625" bestFit="1" customWidth="1"/>
    <col min="21" max="21" width="10" bestFit="1" customWidth="1"/>
    <col min="23" max="23" width="24.1640625" bestFit="1" customWidth="1"/>
    <col min="24" max="24" width="16.6640625" bestFit="1" customWidth="1"/>
    <col min="25" max="25" width="8.1640625" bestFit="1" customWidth="1"/>
    <col min="26" max="26" width="10.1640625" bestFit="1" customWidth="1"/>
    <col min="27" max="27" width="10" bestFit="1" customWidth="1"/>
    <col min="28" max="28" width="12.1640625" bestFit="1" customWidth="1"/>
    <col min="29" max="31" width="16.6640625" bestFit="1" customWidth="1"/>
    <col min="32" max="32" width="10" bestFit="1" customWidth="1"/>
    <col min="34" max="34" width="20.1640625" bestFit="1" customWidth="1"/>
    <col min="35" max="35" width="16.6640625" bestFit="1" customWidth="1"/>
    <col min="36" max="36" width="8.1640625" bestFit="1" customWidth="1"/>
    <col min="37" max="37" width="10.1640625" bestFit="1" customWidth="1"/>
    <col min="38" max="38" width="13.1640625" customWidth="1"/>
    <col min="39" max="39" width="18.6640625" bestFit="1" customWidth="1"/>
    <col min="40" max="40" width="14.1640625" bestFit="1" customWidth="1"/>
    <col min="41" max="41" width="17.83203125" bestFit="1" customWidth="1"/>
    <col min="42" max="42" width="24.1640625" bestFit="1" customWidth="1"/>
    <col min="43" max="43" width="10.1640625" bestFit="1" customWidth="1"/>
    <col min="44" max="44" width="13.6640625" bestFit="1" customWidth="1"/>
    <col min="45" max="45" width="20.1640625" bestFit="1" customWidth="1"/>
    <col min="46" max="46" width="13.1640625" bestFit="1" customWidth="1"/>
  </cols>
  <sheetData>
    <row r="1" spans="1:46" ht="18">
      <c r="A1" s="46" t="s">
        <v>114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115</v>
      </c>
      <c r="E3" s="4" t="s">
        <v>116</v>
      </c>
      <c r="I3" s="4" t="s">
        <v>117</v>
      </c>
      <c r="M3" s="4" t="s">
        <v>118</v>
      </c>
      <c r="Q3" s="4" t="s">
        <v>119</v>
      </c>
      <c r="W3" s="4" t="s">
        <v>120</v>
      </c>
      <c r="AB3" s="4" t="s">
        <v>121</v>
      </c>
      <c r="AH3" s="4" t="s">
        <v>122</v>
      </c>
      <c r="AM3" s="4" t="s">
        <v>123</v>
      </c>
    </row>
    <row r="4" spans="1:46">
      <c r="W4" s="47" t="s">
        <v>124</v>
      </c>
      <c r="AH4" s="47" t="s">
        <v>124</v>
      </c>
      <c r="AM4" s="48" t="s">
        <v>125</v>
      </c>
    </row>
    <row r="5" spans="1:46" ht="17.25" customHeight="1">
      <c r="E5" s="8" t="s">
        <v>126</v>
      </c>
      <c r="F5" s="52" t="s">
        <v>127</v>
      </c>
      <c r="G5" s="52" t="s">
        <v>128</v>
      </c>
      <c r="I5" s="8" t="s">
        <v>126</v>
      </c>
      <c r="J5" s="52" t="s">
        <v>42</v>
      </c>
      <c r="K5" s="52" t="s">
        <v>129</v>
      </c>
      <c r="M5" s="12"/>
      <c r="N5" s="12"/>
      <c r="O5" s="12"/>
      <c r="Q5" s="8" t="s">
        <v>127</v>
      </c>
      <c r="R5" s="8" t="s">
        <v>130</v>
      </c>
      <c r="W5" s="8" t="s">
        <v>131</v>
      </c>
      <c r="X5" s="8" t="s">
        <v>130</v>
      </c>
      <c r="AB5" s="8" t="s">
        <v>128</v>
      </c>
      <c r="AC5" s="8" t="s">
        <v>130</v>
      </c>
      <c r="AH5" s="8" t="s">
        <v>132</v>
      </c>
      <c r="AI5" s="8" t="s">
        <v>130</v>
      </c>
      <c r="AM5" s="8" t="s">
        <v>56</v>
      </c>
      <c r="AN5" t="s">
        <v>152</v>
      </c>
    </row>
    <row r="6" spans="1:46">
      <c r="E6" t="s">
        <v>95</v>
      </c>
      <c r="F6" s="17">
        <v>5614</v>
      </c>
      <c r="G6" s="17">
        <v>211.4</v>
      </c>
      <c r="I6" t="s">
        <v>95</v>
      </c>
      <c r="J6" s="49">
        <v>912</v>
      </c>
      <c r="K6" s="17">
        <v>232</v>
      </c>
      <c r="M6" s="12"/>
      <c r="N6" s="12"/>
      <c r="O6" s="12"/>
      <c r="Q6" s="8" t="s">
        <v>126</v>
      </c>
      <c r="R6" s="52" t="s">
        <v>111</v>
      </c>
      <c r="S6" s="52" t="s">
        <v>112</v>
      </c>
      <c r="T6" s="52" t="s">
        <v>113</v>
      </c>
      <c r="U6" s="52" t="s">
        <v>133</v>
      </c>
      <c r="W6" s="8" t="s">
        <v>126</v>
      </c>
      <c r="X6" s="52" t="s">
        <v>111</v>
      </c>
      <c r="Y6" s="52" t="s">
        <v>112</v>
      </c>
      <c r="Z6" s="52" t="s">
        <v>113</v>
      </c>
      <c r="AB6" s="8" t="s">
        <v>126</v>
      </c>
      <c r="AC6" s="52" t="s">
        <v>111</v>
      </c>
      <c r="AD6" s="52" t="s">
        <v>112</v>
      </c>
      <c r="AE6" s="52" t="s">
        <v>113</v>
      </c>
      <c r="AF6" t="s">
        <v>133</v>
      </c>
      <c r="AH6" s="8" t="s">
        <v>126</v>
      </c>
      <c r="AI6" s="52" t="s">
        <v>111</v>
      </c>
      <c r="AJ6" s="52" t="s">
        <v>112</v>
      </c>
      <c r="AK6" s="52" t="s">
        <v>113</v>
      </c>
    </row>
    <row r="7" spans="1:46">
      <c r="E7" t="s">
        <v>96</v>
      </c>
      <c r="F7" s="17">
        <v>6235</v>
      </c>
      <c r="G7" s="17">
        <v>240.8</v>
      </c>
      <c r="I7" t="s">
        <v>96</v>
      </c>
      <c r="J7" s="49">
        <v>857</v>
      </c>
      <c r="K7" s="17">
        <v>281</v>
      </c>
      <c r="Q7" t="s">
        <v>95</v>
      </c>
      <c r="R7" s="17">
        <v>4648</v>
      </c>
      <c r="S7" s="17">
        <v>826</v>
      </c>
      <c r="T7" s="17">
        <v>139</v>
      </c>
      <c r="U7" s="16">
        <v>5613</v>
      </c>
      <c r="W7" t="s">
        <v>95</v>
      </c>
      <c r="X7" s="1">
        <v>0.83</v>
      </c>
      <c r="Y7" s="1">
        <v>0.15</v>
      </c>
      <c r="Z7" s="1">
        <v>0.02</v>
      </c>
      <c r="AB7" t="s">
        <v>95</v>
      </c>
      <c r="AC7" s="17">
        <v>163.80000000000001</v>
      </c>
      <c r="AD7" s="17">
        <v>42.3</v>
      </c>
      <c r="AE7" s="60">
        <v>5.3</v>
      </c>
      <c r="AF7" s="17">
        <v>211.40000000000003</v>
      </c>
      <c r="AH7" t="s">
        <v>95</v>
      </c>
      <c r="AI7" s="1">
        <v>0.77</v>
      </c>
      <c r="AJ7" s="1">
        <v>0.2</v>
      </c>
      <c r="AK7" s="1">
        <v>0.03</v>
      </c>
      <c r="AM7" s="50" t="s">
        <v>134</v>
      </c>
      <c r="AN7" s="50" t="s">
        <v>135</v>
      </c>
      <c r="AO7" s="50" t="s">
        <v>136</v>
      </c>
      <c r="AP7" s="50" t="s">
        <v>137</v>
      </c>
      <c r="AQ7" s="50" t="s">
        <v>138</v>
      </c>
      <c r="AR7" s="50" t="s">
        <v>139</v>
      </c>
      <c r="AS7" s="50" t="s">
        <v>140</v>
      </c>
      <c r="AT7" s="50" t="s">
        <v>141</v>
      </c>
    </row>
    <row r="8" spans="1:46">
      <c r="E8" t="s">
        <v>98</v>
      </c>
      <c r="F8" s="17">
        <v>6166</v>
      </c>
      <c r="G8" s="17">
        <v>250.1</v>
      </c>
      <c r="I8" t="s">
        <v>98</v>
      </c>
      <c r="J8" s="49">
        <v>907</v>
      </c>
      <c r="K8" s="17">
        <v>276</v>
      </c>
      <c r="Q8" t="s">
        <v>96</v>
      </c>
      <c r="R8" s="17">
        <v>5148</v>
      </c>
      <c r="S8" s="17">
        <v>940</v>
      </c>
      <c r="T8" s="17">
        <v>148</v>
      </c>
      <c r="U8" s="16">
        <v>6236</v>
      </c>
      <c r="W8" t="s">
        <v>96</v>
      </c>
      <c r="X8" s="1">
        <v>0.83</v>
      </c>
      <c r="Y8" s="1">
        <v>0.15</v>
      </c>
      <c r="Z8" s="1">
        <v>0.02</v>
      </c>
      <c r="AB8" t="s">
        <v>96</v>
      </c>
      <c r="AC8" s="17">
        <v>182.6</v>
      </c>
      <c r="AD8" s="17">
        <v>51.1</v>
      </c>
      <c r="AE8" s="60">
        <v>7.1</v>
      </c>
      <c r="AF8" s="17">
        <v>240.79999999999998</v>
      </c>
      <c r="AH8" t="s">
        <v>96</v>
      </c>
      <c r="AI8" s="1">
        <v>0.76</v>
      </c>
      <c r="AJ8" s="1">
        <v>0.21</v>
      </c>
      <c r="AK8" s="1">
        <v>0.03</v>
      </c>
      <c r="AM8" s="17">
        <v>7125</v>
      </c>
      <c r="AN8" s="1">
        <v>-0.09</v>
      </c>
      <c r="AO8" s="63">
        <v>280.10000000000002</v>
      </c>
      <c r="AP8" s="1">
        <v>-0.15</v>
      </c>
      <c r="AQ8">
        <v>1129</v>
      </c>
      <c r="AR8" s="1">
        <v>0.02</v>
      </c>
      <c r="AS8" s="17">
        <v>248</v>
      </c>
      <c r="AT8" s="1">
        <v>-0.16</v>
      </c>
    </row>
    <row r="9" spans="1:46">
      <c r="E9" t="s">
        <v>99</v>
      </c>
      <c r="F9" s="17">
        <v>6258</v>
      </c>
      <c r="G9" s="17">
        <v>240.6</v>
      </c>
      <c r="I9" t="s">
        <v>99</v>
      </c>
      <c r="J9" s="49">
        <v>816</v>
      </c>
      <c r="K9" s="17">
        <v>295</v>
      </c>
      <c r="Q9" t="s">
        <v>98</v>
      </c>
      <c r="R9" s="17">
        <v>5090</v>
      </c>
      <c r="S9" s="17">
        <v>935</v>
      </c>
      <c r="T9" s="17">
        <v>142</v>
      </c>
      <c r="U9" s="16">
        <v>6167</v>
      </c>
      <c r="W9" t="s">
        <v>98</v>
      </c>
      <c r="X9" s="1">
        <v>0.83</v>
      </c>
      <c r="Y9" s="1">
        <v>0.15</v>
      </c>
      <c r="Z9" s="1">
        <v>0.02</v>
      </c>
      <c r="AB9" t="s">
        <v>98</v>
      </c>
      <c r="AC9" s="17">
        <v>179.3</v>
      </c>
      <c r="AD9" s="17">
        <v>65.099999999999994</v>
      </c>
      <c r="AE9" s="60">
        <v>5.7</v>
      </c>
      <c r="AF9" s="17">
        <v>250.1</v>
      </c>
      <c r="AH9" t="s">
        <v>98</v>
      </c>
      <c r="AI9" s="1">
        <v>0.72</v>
      </c>
      <c r="AJ9" s="1">
        <v>0.26</v>
      </c>
      <c r="AK9" s="1">
        <v>0.02</v>
      </c>
    </row>
    <row r="10" spans="1:46">
      <c r="E10" t="s">
        <v>100</v>
      </c>
      <c r="F10" s="17">
        <v>5978</v>
      </c>
      <c r="G10" s="17">
        <v>239.6</v>
      </c>
      <c r="I10" t="s">
        <v>100</v>
      </c>
      <c r="J10" s="49">
        <v>838</v>
      </c>
      <c r="K10" s="17">
        <v>286</v>
      </c>
      <c r="Q10" t="s">
        <v>99</v>
      </c>
      <c r="R10" s="17">
        <v>5309</v>
      </c>
      <c r="S10" s="17">
        <v>820</v>
      </c>
      <c r="T10" s="17">
        <v>129</v>
      </c>
      <c r="U10" s="16">
        <v>6258</v>
      </c>
      <c r="W10" t="s">
        <v>99</v>
      </c>
      <c r="X10" s="1">
        <v>0.85</v>
      </c>
      <c r="Y10" s="1">
        <v>0.13</v>
      </c>
      <c r="Z10" s="1">
        <v>0.02</v>
      </c>
      <c r="AB10" t="s">
        <v>99</v>
      </c>
      <c r="AC10" s="17">
        <v>178.6</v>
      </c>
      <c r="AD10" s="17">
        <v>56.7</v>
      </c>
      <c r="AE10" s="60">
        <v>5.3</v>
      </c>
      <c r="AF10" s="17">
        <v>240.60000000000002</v>
      </c>
      <c r="AH10" t="s">
        <v>99</v>
      </c>
      <c r="AI10" s="1">
        <v>0.74</v>
      </c>
      <c r="AJ10" s="1">
        <v>0.24</v>
      </c>
      <c r="AK10" s="1">
        <v>0.02</v>
      </c>
      <c r="AM10" s="4" t="s">
        <v>142</v>
      </c>
    </row>
    <row r="11" spans="1:46">
      <c r="E11" t="s">
        <v>102</v>
      </c>
      <c r="F11" s="17">
        <v>6085</v>
      </c>
      <c r="G11" s="17">
        <v>241.8</v>
      </c>
      <c r="I11" t="s">
        <v>102</v>
      </c>
      <c r="J11" s="49">
        <v>823</v>
      </c>
      <c r="K11" s="17">
        <v>294</v>
      </c>
      <c r="Q11" t="s">
        <v>100</v>
      </c>
      <c r="R11" s="17">
        <v>5081</v>
      </c>
      <c r="S11" s="17">
        <v>766</v>
      </c>
      <c r="T11" s="17">
        <v>131</v>
      </c>
      <c r="U11" s="16">
        <v>5978</v>
      </c>
      <c r="W11" t="s">
        <v>100</v>
      </c>
      <c r="X11" s="1">
        <v>0.85</v>
      </c>
      <c r="Y11" s="1">
        <v>0.13</v>
      </c>
      <c r="Z11" s="1">
        <v>0.02</v>
      </c>
      <c r="AB11" t="s">
        <v>100</v>
      </c>
      <c r="AC11" s="17">
        <v>171.5</v>
      </c>
      <c r="AD11" s="17">
        <v>63.3</v>
      </c>
      <c r="AE11" s="60">
        <v>4.8</v>
      </c>
      <c r="AF11" s="17">
        <v>239.60000000000002</v>
      </c>
      <c r="AH11" t="s">
        <v>100</v>
      </c>
      <c r="AI11" s="1">
        <v>0.72</v>
      </c>
      <c r="AJ11" s="1">
        <v>0.26</v>
      </c>
      <c r="AK11" s="1">
        <v>0.02</v>
      </c>
      <c r="AM11" s="48" t="s">
        <v>125</v>
      </c>
    </row>
    <row r="12" spans="1:46">
      <c r="E12" t="s">
        <v>103</v>
      </c>
      <c r="F12" s="17">
        <v>6046</v>
      </c>
      <c r="G12" s="17">
        <v>238</v>
      </c>
      <c r="I12" t="s">
        <v>103</v>
      </c>
      <c r="J12" s="49">
        <v>718</v>
      </c>
      <c r="K12" s="17">
        <v>331</v>
      </c>
      <c r="Q12" t="s">
        <v>102</v>
      </c>
      <c r="R12" s="17">
        <v>5279</v>
      </c>
      <c r="S12" s="17">
        <v>671</v>
      </c>
      <c r="T12" s="17">
        <v>135</v>
      </c>
      <c r="U12" s="16">
        <v>6085</v>
      </c>
      <c r="W12" t="s">
        <v>102</v>
      </c>
      <c r="X12" s="1">
        <v>0.87</v>
      </c>
      <c r="Y12" s="1">
        <v>0.11</v>
      </c>
      <c r="Z12" s="1">
        <v>0.02</v>
      </c>
      <c r="AB12" t="s">
        <v>102</v>
      </c>
      <c r="AC12" s="17">
        <v>183</v>
      </c>
      <c r="AD12" s="17">
        <v>53.3</v>
      </c>
      <c r="AE12" s="60">
        <v>5.5</v>
      </c>
      <c r="AF12" s="17">
        <v>241.8</v>
      </c>
      <c r="AH12" t="s">
        <v>102</v>
      </c>
      <c r="AI12" s="1">
        <v>0.76</v>
      </c>
      <c r="AJ12" s="1">
        <v>0.22</v>
      </c>
      <c r="AK12" s="1">
        <v>0.02</v>
      </c>
      <c r="AM12" s="8" t="s">
        <v>56</v>
      </c>
      <c r="AN12" t="s">
        <v>152</v>
      </c>
    </row>
    <row r="13" spans="1:46">
      <c r="E13" t="s">
        <v>104</v>
      </c>
      <c r="F13" s="17">
        <v>6538</v>
      </c>
      <c r="G13" s="17">
        <v>274.2</v>
      </c>
      <c r="I13" t="s">
        <v>104</v>
      </c>
      <c r="J13" s="49">
        <v>859</v>
      </c>
      <c r="K13" s="17">
        <v>319</v>
      </c>
      <c r="Q13" t="s">
        <v>103</v>
      </c>
      <c r="R13" s="17">
        <v>5245</v>
      </c>
      <c r="S13" s="17">
        <v>665</v>
      </c>
      <c r="T13" s="17">
        <v>137</v>
      </c>
      <c r="U13" s="16">
        <v>6047</v>
      </c>
      <c r="W13" t="s">
        <v>103</v>
      </c>
      <c r="X13" s="1">
        <v>0.87</v>
      </c>
      <c r="Y13" s="1">
        <v>0.11</v>
      </c>
      <c r="Z13" s="1">
        <v>0.02</v>
      </c>
      <c r="AB13" t="s">
        <v>103</v>
      </c>
      <c r="AC13" s="17">
        <v>185.5</v>
      </c>
      <c r="AD13" s="17">
        <v>46.7</v>
      </c>
      <c r="AE13" s="60">
        <v>5.9</v>
      </c>
      <c r="AF13" s="17">
        <v>238.1</v>
      </c>
      <c r="AH13" t="s">
        <v>103</v>
      </c>
      <c r="AI13" s="1">
        <v>0.78</v>
      </c>
      <c r="AJ13" s="1">
        <v>0.2</v>
      </c>
      <c r="AK13" s="1">
        <v>0.02</v>
      </c>
    </row>
    <row r="14" spans="1:46">
      <c r="E14" t="s">
        <v>106</v>
      </c>
      <c r="F14" s="17">
        <v>7454</v>
      </c>
      <c r="G14" s="17">
        <v>265.60000000000002</v>
      </c>
      <c r="I14" t="s">
        <v>106</v>
      </c>
      <c r="J14" s="49">
        <v>945</v>
      </c>
      <c r="K14" s="17">
        <v>281</v>
      </c>
      <c r="Q14" t="s">
        <v>104</v>
      </c>
      <c r="R14" s="17">
        <v>5509</v>
      </c>
      <c r="S14" s="17">
        <v>884</v>
      </c>
      <c r="T14" s="17">
        <v>145</v>
      </c>
      <c r="U14" s="16">
        <v>6538</v>
      </c>
      <c r="W14" t="s">
        <v>104</v>
      </c>
      <c r="X14" s="1">
        <v>0.84</v>
      </c>
      <c r="Y14" s="1">
        <v>0.14000000000000001</v>
      </c>
      <c r="Z14" s="1">
        <v>0.02</v>
      </c>
      <c r="AB14" t="s">
        <v>104</v>
      </c>
      <c r="AC14" s="17">
        <v>196.7</v>
      </c>
      <c r="AD14" s="17">
        <v>71.7</v>
      </c>
      <c r="AE14" s="60">
        <v>5.9</v>
      </c>
      <c r="AF14" s="17">
        <v>274.29999999999995</v>
      </c>
      <c r="AH14" t="s">
        <v>104</v>
      </c>
      <c r="AI14" s="1">
        <v>0.72</v>
      </c>
      <c r="AJ14" s="1">
        <v>0.26</v>
      </c>
      <c r="AK14" s="1">
        <v>0.02</v>
      </c>
      <c r="AM14" s="51" t="s">
        <v>130</v>
      </c>
      <c r="AN14" s="52" t="s">
        <v>134</v>
      </c>
      <c r="AO14" s="52" t="s">
        <v>135</v>
      </c>
      <c r="AP14" s="52" t="s">
        <v>131</v>
      </c>
      <c r="AQ14" s="52" t="s">
        <v>136</v>
      </c>
      <c r="AR14" s="52" t="s">
        <v>137</v>
      </c>
      <c r="AS14" s="52" t="s">
        <v>132</v>
      </c>
    </row>
    <row r="15" spans="1:46">
      <c r="E15" t="s">
        <v>144</v>
      </c>
      <c r="F15" s="17">
        <v>7457</v>
      </c>
      <c r="G15" s="17">
        <v>290.89999999999998</v>
      </c>
      <c r="I15" t="s">
        <v>144</v>
      </c>
      <c r="J15" s="49">
        <v>1010</v>
      </c>
      <c r="K15" s="17">
        <v>288</v>
      </c>
      <c r="Q15" t="s">
        <v>106</v>
      </c>
      <c r="R15" s="17">
        <v>6254</v>
      </c>
      <c r="S15" s="17">
        <v>1059</v>
      </c>
      <c r="T15" s="17">
        <v>142</v>
      </c>
      <c r="U15" s="16">
        <v>7455</v>
      </c>
      <c r="W15" t="s">
        <v>106</v>
      </c>
      <c r="X15" s="1">
        <v>0.84</v>
      </c>
      <c r="Y15" s="1">
        <v>0.14000000000000001</v>
      </c>
      <c r="Z15" s="1">
        <v>0.02</v>
      </c>
      <c r="AB15" t="s">
        <v>106</v>
      </c>
      <c r="AC15" s="17">
        <v>212.2</v>
      </c>
      <c r="AD15" s="17">
        <v>48.1</v>
      </c>
      <c r="AE15" s="60">
        <v>5.3</v>
      </c>
      <c r="AF15" s="17">
        <v>265.60000000000002</v>
      </c>
      <c r="AH15" t="s">
        <v>106</v>
      </c>
      <c r="AI15" s="1">
        <v>0.8</v>
      </c>
      <c r="AJ15" s="1">
        <v>0.18</v>
      </c>
      <c r="AK15" s="1">
        <v>0.02</v>
      </c>
      <c r="AM15" t="s">
        <v>111</v>
      </c>
      <c r="AN15" s="17">
        <v>6065</v>
      </c>
      <c r="AO15" s="1">
        <v>-7.0000000000000007E-2</v>
      </c>
      <c r="AP15" s="1">
        <v>0.85</v>
      </c>
      <c r="AQ15" s="60">
        <v>213.8</v>
      </c>
      <c r="AR15" s="1">
        <v>-7.0000000000000007E-2</v>
      </c>
      <c r="AS15" s="1">
        <v>0.76</v>
      </c>
    </row>
    <row r="16" spans="1:46">
      <c r="E16" t="s">
        <v>145</v>
      </c>
      <c r="F16" s="17">
        <v>7803</v>
      </c>
      <c r="G16" s="17">
        <v>268.89999999999998</v>
      </c>
      <c r="I16" t="s">
        <v>145</v>
      </c>
      <c r="J16" s="49">
        <v>1025</v>
      </c>
      <c r="K16" s="17">
        <v>262</v>
      </c>
      <c r="Q16" t="s">
        <v>144</v>
      </c>
      <c r="R16" s="17">
        <v>6135</v>
      </c>
      <c r="S16" s="17">
        <v>1187</v>
      </c>
      <c r="T16" s="17">
        <v>135</v>
      </c>
      <c r="U16" s="16">
        <v>7457</v>
      </c>
      <c r="W16" t="s">
        <v>144</v>
      </c>
      <c r="X16" s="1">
        <v>0.82</v>
      </c>
      <c r="Y16" s="1">
        <v>0.16</v>
      </c>
      <c r="Z16" s="1">
        <v>0.02</v>
      </c>
      <c r="AB16" t="s">
        <v>144</v>
      </c>
      <c r="AC16" s="17">
        <v>207.3</v>
      </c>
      <c r="AD16" s="17">
        <v>78.5</v>
      </c>
      <c r="AE16" s="60">
        <v>5.0999999999999996</v>
      </c>
      <c r="AF16" s="17">
        <v>290.90000000000003</v>
      </c>
      <c r="AH16" t="s">
        <v>144</v>
      </c>
      <c r="AI16" s="1">
        <v>0.71</v>
      </c>
      <c r="AJ16" s="1">
        <v>0.27</v>
      </c>
      <c r="AK16" s="1">
        <v>0.02</v>
      </c>
      <c r="AM16" t="s">
        <v>112</v>
      </c>
      <c r="AN16" s="17">
        <v>930</v>
      </c>
      <c r="AO16" s="1">
        <v>-0.21</v>
      </c>
      <c r="AP16" s="1">
        <v>0.13</v>
      </c>
      <c r="AQ16" s="60">
        <v>61.5</v>
      </c>
      <c r="AR16" s="1">
        <v>-0.33</v>
      </c>
      <c r="AS16" s="1">
        <v>0.22</v>
      </c>
    </row>
    <row r="17" spans="5:45">
      <c r="E17" t="s">
        <v>146</v>
      </c>
      <c r="F17" s="17">
        <v>7836</v>
      </c>
      <c r="G17" s="17">
        <v>327.9</v>
      </c>
      <c r="I17" t="s">
        <v>146</v>
      </c>
      <c r="J17" s="49">
        <v>1105</v>
      </c>
      <c r="K17" s="17">
        <v>297</v>
      </c>
      <c r="Q17" t="s">
        <v>145</v>
      </c>
      <c r="R17" s="17">
        <v>6528</v>
      </c>
      <c r="S17" s="17">
        <v>1134</v>
      </c>
      <c r="T17" s="17">
        <v>141</v>
      </c>
      <c r="U17" s="16">
        <v>7803</v>
      </c>
      <c r="W17" t="s">
        <v>145</v>
      </c>
      <c r="X17" s="1">
        <v>0.84</v>
      </c>
      <c r="Y17" s="1">
        <v>0.15</v>
      </c>
      <c r="Z17" s="1">
        <v>0.02</v>
      </c>
      <c r="AB17" t="s">
        <v>145</v>
      </c>
      <c r="AC17" s="17">
        <v>224.1</v>
      </c>
      <c r="AD17" s="17">
        <v>39.200000000000003</v>
      </c>
      <c r="AE17" s="60">
        <v>5.6</v>
      </c>
      <c r="AF17" s="17">
        <v>268.90000000000003</v>
      </c>
      <c r="AH17" t="s">
        <v>145</v>
      </c>
      <c r="AI17" s="1">
        <v>0.83</v>
      </c>
      <c r="AJ17" s="1">
        <v>0.15</v>
      </c>
      <c r="AK17" s="1">
        <v>0.02</v>
      </c>
      <c r="AM17" t="s">
        <v>113</v>
      </c>
      <c r="AN17" s="17">
        <v>130</v>
      </c>
      <c r="AO17" s="1">
        <v>-0.11</v>
      </c>
      <c r="AP17" s="1">
        <v>0.02</v>
      </c>
      <c r="AQ17" s="60">
        <v>4.8</v>
      </c>
      <c r="AR17" s="1">
        <v>-0.15</v>
      </c>
      <c r="AS17" s="1">
        <v>0.02</v>
      </c>
    </row>
    <row r="18" spans="5:45">
      <c r="E18" t="s">
        <v>152</v>
      </c>
      <c r="F18" s="17">
        <v>7125</v>
      </c>
      <c r="G18" s="17">
        <v>280.10000000000002</v>
      </c>
      <c r="I18" t="s">
        <v>152</v>
      </c>
      <c r="J18" s="49">
        <v>1129</v>
      </c>
      <c r="K18" s="17">
        <v>248</v>
      </c>
      <c r="Q18" t="s">
        <v>146</v>
      </c>
      <c r="R18" s="17">
        <v>6508</v>
      </c>
      <c r="S18" s="17">
        <v>1182</v>
      </c>
      <c r="T18" s="17">
        <v>146</v>
      </c>
      <c r="U18" s="16">
        <v>7836</v>
      </c>
      <c r="W18" t="s">
        <v>146</v>
      </c>
      <c r="X18" s="1">
        <v>0.83</v>
      </c>
      <c r="Y18" s="1">
        <v>0.15</v>
      </c>
      <c r="Z18" s="1">
        <v>0.02</v>
      </c>
      <c r="AB18" t="s">
        <v>146</v>
      </c>
      <c r="AC18" s="17">
        <v>230.4</v>
      </c>
      <c r="AD18" s="17">
        <v>91.9</v>
      </c>
      <c r="AE18" s="60">
        <v>5.6</v>
      </c>
      <c r="AF18" s="17">
        <v>327.90000000000003</v>
      </c>
      <c r="AH18" t="s">
        <v>146</v>
      </c>
      <c r="AI18" s="1">
        <v>0.7</v>
      </c>
      <c r="AJ18" s="1">
        <v>0.28000000000000003</v>
      </c>
      <c r="AK18" s="1">
        <v>0.02</v>
      </c>
      <c r="AM18" t="s">
        <v>133</v>
      </c>
      <c r="AN18" s="17">
        <v>7125</v>
      </c>
      <c r="AO18" s="1">
        <v>-0.39</v>
      </c>
      <c r="AP18" s="1">
        <v>1</v>
      </c>
      <c r="AQ18" s="60">
        <v>280.10000000000002</v>
      </c>
      <c r="AR18" s="1">
        <v>-0.55000000000000004</v>
      </c>
      <c r="AS18" s="1">
        <v>1</v>
      </c>
    </row>
    <row r="19" spans="5:45">
      <c r="E19" t="s">
        <v>133</v>
      </c>
      <c r="F19" s="17">
        <v>86595</v>
      </c>
      <c r="G19" s="17">
        <v>3369.9</v>
      </c>
      <c r="I19" t="s">
        <v>143</v>
      </c>
      <c r="J19" s="49">
        <v>918.76923076923072</v>
      </c>
      <c r="K19" s="17">
        <v>283.84615384615387</v>
      </c>
      <c r="Q19" t="s">
        <v>152</v>
      </c>
      <c r="R19" s="17">
        <v>6065</v>
      </c>
      <c r="S19" s="17">
        <v>930</v>
      </c>
      <c r="T19" s="17">
        <v>130</v>
      </c>
      <c r="U19" s="16">
        <v>7125</v>
      </c>
      <c r="W19" t="s">
        <v>152</v>
      </c>
      <c r="X19" s="1">
        <v>0.85</v>
      </c>
      <c r="Y19" s="1">
        <v>0.13</v>
      </c>
      <c r="Z19" s="1">
        <v>0.02</v>
      </c>
      <c r="AB19" t="s">
        <v>152</v>
      </c>
      <c r="AC19" s="17">
        <v>213.8</v>
      </c>
      <c r="AD19" s="17">
        <v>61.5</v>
      </c>
      <c r="AE19" s="60">
        <v>4.8</v>
      </c>
      <c r="AF19" s="17">
        <v>280.10000000000002</v>
      </c>
      <c r="AH19" t="s">
        <v>152</v>
      </c>
      <c r="AI19" s="1">
        <v>0.76</v>
      </c>
      <c r="AJ19" s="1">
        <v>0.22</v>
      </c>
      <c r="AK19" s="1">
        <v>0.02</v>
      </c>
    </row>
    <row r="20" spans="5:45">
      <c r="Q20" t="s">
        <v>133</v>
      </c>
      <c r="R20" s="17">
        <v>72799</v>
      </c>
      <c r="S20" s="17">
        <v>11999</v>
      </c>
      <c r="T20" s="17">
        <v>1800</v>
      </c>
      <c r="U20" s="16">
        <v>86598</v>
      </c>
      <c r="AB20" t="s">
        <v>133</v>
      </c>
      <c r="AC20" s="17">
        <v>2528.8000000000006</v>
      </c>
      <c r="AD20" s="17">
        <v>769.4</v>
      </c>
      <c r="AE20" s="60">
        <v>71.899999999999991</v>
      </c>
      <c r="AF20" s="17">
        <v>3370.1</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b 5 0 e 2 7 c b - 0 7 7 d - 4 c 2 d - 8 9 e d - a f 6 b 8 6 d 5 d 8 b 9 "   x m l n s = " h t t p : / / s c h e m a s . m i c r o s o f t . c o m / D a t a M a s h u p " > A A A A A H 0 F A A B Q S w M E F A A C A A g A Y 3 9 s W m b g G W u l A A A A 9 w A A A B I A H A B D b 2 5 m a W c v U G F j a 2 F n Z S 5 4 b W w g o h g A K K A U A A A A A A A A A A A A A A A A A A A A A A A A A A A A h Y 8 x D o I w G I W v Q r r T F h g E 8 l N i W C U x M T G u T a n Q C M X Q Y r m b g 0 f y C m I U d X N 8 3 / u G 9 + 7 X G + R T 1 3 o X O R j V 6 w w F m C J P a t F X S t c Z G u 3 R j 1 H O Y M v F i d f S m 2 V t 0 s l U G W q s P a e E O O e w i 3 A / 1 C S k N C C H c r M T j e w 4 + s j q v + w r b S z X Q i I G + 9 c Y F u I g S n A Q r x J M g S w U S q W / R j g P f r Y / E I q x t e M g m d R + s Q a y R C D v E + w B U E s D B B Q A A g A I A G N / 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f 2 x a P S F 0 y n Y C A A C m C A A A E w A c A E Z v c m 1 1 b G F z L 1 N l Y 3 R p b 2 4 x L m 0 g o h g A K K A U A A A A A A A A A A A A A A A A A A A A A A A A A A A A 7 V X b i t s w E H 0 P 5 B + E t 1 t i c O 1 N a E s v + C E 4 b b q U b L N x I J S l D 4 o 9 T U R t a Z H k 0 B D y 7 x 3 5 k p u d Q H d f + t B A s D x n 5 s z o j E Z W E G k m O A m L Z / d j u 9 V u q S W V E J M r q z O g m t p k L E W c R Z q M B N f L Z E 1 C T b W y i E 8 S 0 O 0 W w V 8 o M h k B W g K 1 c g c i y l L g u j O D u R t g D K 5 V x 1 p q / a g + e B 5 b 0 J T x B d q p Z M L N k z 0 K x r U b i d R T T I P y 2 D D 3 + V b 4 v K o Y j S M 6 C L n 2 w r z G 6 9 5 N h S l v C B w k T b w R l b 9 A I x R q S T U s 1 r h 8 i f 9 b r t h i i Y 4 7 h 5 3 l 5 p 2 L r z v 7 B P N I j Q V 4 5 Z a P b L e 4 I 5 l C z K g 0 g N E I H 1 M 6 T 8 D r 2 r g M M i m x I s N o w r 1 C R n w t h a y A n D c X 0 4 3 U y r K d h w E k L E U F p G 8 5 l k M C k W Q p V / 5 7 h 3 z i k Y g x u 9 / t v e k 5 5 D 4 T G k K 9 T s D f L 9 0 7 w e G H 7 R Q 9 u b I w X Y p Y T L 4 A j U H m L c v L d E u k t H e K 9 j n k o b T 3 k y S M a E K l 8 r X M D i m D J e U L Z J y u H 2 F P N 5 W U q 5 9 C p k X B B l S d h v z O Z m N 9 Z g q p v w O V 9 x m V u F X c p 8 Y A o u G 3 3 j p k Y x k s 1 6 e G l P o F p q t 4 C G p 4 Q N V y R h d m S y M b U e z U 2 9 e u K e c E H o n R d R X N s 3 Q O 8 t Q h P w r 5 I W t y v O s P h 5 M i R y N 0 h r / A z l N v 7 X a L 8 U a t G w f z / 0 A + c y D / b g y 7 v X 9 m D i c g J I Y g Z 1 n c n r O E S n v z G D Z O 4 d H g 1 W a p P j 3 W j H G O U l Q O 1 W s F H w z J 0 V R Y f f z W r G C c 0 D X I f h S J z B z H r / Y 5 a B c 2 G Y / 7 n R f 2 b p 0 D 2 0 N R U r F q l s Q A e 0 X q 6 q E k l 3 a z f e I N e F q R u Q C f e 0 k 9 8 e 4 5 L / p J A R d a U O P c d + S U Z N e f e l T z / X 7 p 7 v s D U E s B A i 0 A F A A C A A g A Y 3 9 s W m b g G W u l A A A A 9 w A A A B I A A A A A A A A A A A A A A A A A A A A A A E N v b m Z p Z y 9 Q Y W N r Y W d l L n h t b F B L A Q I t A B Q A A g A I A G N / b F o P y u m r p A A A A O k A A A A T A A A A A A A A A A A A A A A A A P E A A A B b Q 2 9 u d G V u d F 9 U e X B l c 1 0 u e G 1 s U E s B A i 0 A F A A C A A g A Y 3 9 s W j 0 h d M p 2 A g A A p g g A A B M A A A A A A A A A A A A A A A A A 4 g E A A E Z v c m 1 1 b G F z L 1 N l Y 3 R p b 2 4 x L m 1 Q S w U G A A A A A A M A A w D C A A A A p 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8 R 8 A A A A A A A D P 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K E R h d G E p J T I w T W 9 u d G h s e S U y M F N 0 Y X R z P C 9 J d G V t U G F 0 a D 4 8 L 0 l 0 Z W 1 M b 2 N h d G l v b j 4 8 U 3 R h Y m x l R W 5 0 c m l l c z 4 8 R W 5 0 c n k g V H l w Z T 0 i S X N Q c m l 2 Y X R l I i B W Y W x 1 Z T 0 i b D A i I C 8 + P E V u d H J 5 I F R 5 c G U 9 I k Z p b G x F b m F i b G V k I i B W Y W x 1 Z T 0 i b D E i I C 8 + P E V u d H J 5 I F R 5 c G U 9 I l F 1 Z X J 5 S U Q i I F Z h b H V l P S J z N 2 J m N z g 0 M G Y t Y T E 3 N y 0 0 Z G E 4 L W I 3 Z D Y t N j g w N z c 1 Y W N h Y j A 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X 1 9 N b 2 5 0 a G x 5 X 1 N 0 Y X R z I i A v P j x F b n R y e S B U e X B l P S J G a W x s Z W R D b 2 1 w b G V 0 Z V J l c 3 V s d F R v V 2 9 y a 3 N o Z W V 0 I i B W Y W x 1 Z T 0 i b D E i I C 8 + P E V u d H J 5 I F R 5 c G U 9 I k Z p b G x U b 0 R h d G F N b 2 R l b E V u Y W J s Z W Q i I F Z h b H V l P S J s M C I g L z 4 8 R W 5 0 c n k g V H l w Z T 0 i R m l s b E 9 i a m V j d F R 5 c G U i I F Z h b H V l P S J z V G F i b G U i I C 8 + P E V u d H J 5 I F R 5 c G U 9 I k Z p b G x F c n J v c k N v d W 5 0 I i B W Y W x 1 Z T 0 i b D A i I C 8 + P E V u d H J 5 I F R 5 c G U 9 I k Z p b G x F c n J v c k N v Z G U i I F Z h b H V l P S J z V W 5 r b m 9 3 b i I g L z 4 8 R W 5 0 c n k g V H l w Z T 0 i R m l s b E N v d W 5 0 I i B W Y W x 1 Z T 0 i b D M 1 I i A v P j x F b n R y e S B U e X B l P S J G a W x s T G F z d F V w Z G F 0 Z W Q i I F Z h b H V l P S J k M j A y N S 0 w M y 0 x M l Q x O T o 1 O T o w N i 4 3 O T Y z N z U x W i I g L z 4 8 R W 5 0 c n k g V H l w Z T 0 i R m l s b E N v b H V t b l R 5 c G V z I i B W Y W x 1 Z T 0 i c 0 J n W U R C U V V G Q X d V R E J R P T 0 i I C 8 + P E V u d H J 5 I F R 5 c G U 9 I k Z p b G x D b 2 x 1 b W 5 O Y W 1 l c y I g V m F s d W U 9 I n N b J n F 1 b 3 Q 7 R m l z Y 2 F s W W V h c l F 1 Y X J 0 Z X I m c X V v d D s s J n F 1 b 3 Q 7 W W V h c k 1 v b n R o J n F 1 b 3 Q 7 L C Z x d W 9 0 O 0 N h c 2 h X Y W d l c n M o T S k m c X V v d D s s J n F 1 b 3 Q 7 Q 2 F z a F d h Z 2 V y c 0 1 v T S U m c X V v d D s s J n F 1 b 3 Q 7 T k F H R 1 I o T S k m c X V v d D s s J n F 1 b 3 Q 7 T k F H R 1 J N b 0 0 l J n F 1 b 3 Q 7 L C Z x d W 9 0 O 0 F j d G l 2 Z V B s Y X l l c k F j Y 2 9 1 b n R z K E s p J n F 1 b 3 Q 7 L C Z x d W 9 0 O 0 F j d G l 2 Z V B s Y X l l c k F j Y 2 9 1 b n R z T W 9 N J S Z x d W 9 0 O y w m c X V v d D t B U l B Q Q S g k K S Z x d W 9 0 O y w m c X V v d D t B U l B Q Q U 1 v T S U 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0 N v b H V t b k N v d W 5 0 J n F 1 b 3 Q 7 O j E w L C Z x d W 9 0 O 0 t l e U N v b H V t b k 5 h b W V z J n F 1 b 3 Q 7 O l t d L C Z x d W 9 0 O 0 N v b H V t b k l k Z W 5 0 a X R p Z X M m c X V v d D s 6 W y Z x d W 9 0 O 1 N l Y 3 R p b 2 4 x L y h E Y X R h K S B N b 2 5 0 a G x 5 I F N 0 Y X R z L 0 F 1 d G 9 S Z W 1 v d m V k Q 2 9 s d W 1 u c z E u e 0 Z p c 2 N h b F l l Y X J R d W F y d G V y L D B 9 J n F 1 b 3 Q 7 L C Z x d W 9 0 O 1 N l Y 3 R p b 2 4 x L y h E Y X R h K S B N b 2 5 0 a G x 5 I F N 0 Y X R z L 0 F 1 d G 9 S Z W 1 v d m V k Q 2 9 s d W 1 u c z E u e 1 l l Y X J N b 2 5 0 a C w x f S Z x d W 9 0 O y w m c X V v d D t T Z W N 0 a W 9 u M S 8 o R G F 0 Y S k g T W 9 u d G h s e S B T d G F 0 c y 9 B d X R v U m V t b 3 Z l Z E N v b H V t b n M x L n t D Y X N o V 2 F n Z X J z K E 0 p L D J 9 J n F 1 b 3 Q 7 L C Z x d W 9 0 O 1 N l Y 3 R p b 2 4 x L y h E Y X R h K S B N b 2 5 0 a G x 5 I F N 0 Y X R z L 0 F 1 d G 9 S Z W 1 v d m V k Q 2 9 s d W 1 u c z E u e 0 N h c 2 h X Y W d l c n N N b 0 0 l L D N 9 J n F 1 b 3 Q 7 L C Z x d W 9 0 O 1 N l Y 3 R p b 2 4 x L y h E Y X R h K S B N b 2 5 0 a G x 5 I F N 0 Y X R z L 0 F 1 d G 9 S Z W 1 v d m V k Q 2 9 s d W 1 u c z E u e 0 5 B R 0 d S K E 0 p L D R 9 J n F 1 b 3 Q 7 L C Z x d W 9 0 O 1 N l Y 3 R p b 2 4 x L y h E Y X R h K S B N b 2 5 0 a G x 5 I F N 0 Y X R z L 0 F 1 d G 9 S Z W 1 v d m V k Q 2 9 s d W 1 u c z E u e 0 5 B R 0 d S T W 9 N J S w 1 f S Z x d W 9 0 O y w m c X V v d D t T Z W N 0 a W 9 u M S 8 o R G F 0 Y S k g T W 9 u d G h s e S B T d G F 0 c y 9 B d X R v U m V t b 3 Z l Z E N v b H V t b n M x L n t B Y 3 R p d m V Q b G F 5 Z X J B Y 2 N v d W 5 0 c y h L K S w 2 f S Z x d W 9 0 O y w m c X V v d D t T Z W N 0 a W 9 u M S 8 o R G F 0 Y S k g T W 9 u d G h s e S B T d G F 0 c y 9 B d X R v U m V t b 3 Z l Z E N v b H V t b n M x L n t B Y 3 R p d m V Q b G F 5 Z X J B Y 2 N v d W 5 0 c 0 1 v T S U s N 3 0 m c X V v d D s s J n F 1 b 3 Q 7 U 2 V j d G l v b j E v K E R h d G E p I E 1 v b n R o b H k g U 3 R h d H M v Q X V 0 b 1 J l b W 9 2 Z W R D b 2 x 1 b W 5 z M S 5 7 Q V J Q U E E o J C k s O H 0 m c X V v d D s s J n F 1 b 3 Q 7 U 2 V j d G l v b j E v K E R h d G E p I E 1 v b n R o b H k g U 3 R h d H M v Q X V 0 b 1 J l b W 9 2 Z W R D b 2 x 1 b W 5 z M S 5 7 Q V J Q U E F N b 0 0 l L D l 9 J n F 1 b 3 Q 7 X S w m c X V v d D t S Z W x h d G l v b n N o a X B J b m Z v J n F 1 b 3 Q 7 O l t d f S I g L z 4 8 R W 5 0 c n k g V H l w Z T 0 i Q W R k Z W R U b 0 R h d G F N b 2 R l b C I g V m F s d W U 9 I m w w I i A v P j w v U 3 R h Y m x l R W 5 0 c m l l c z 4 8 L 0 l 0 Z W 0 + P E l 0 Z W 0 + P E l 0 Z W 1 M b 2 N h d G l v b j 4 8 S X R l b V R 5 c G U + R m 9 y b X V s Y T w v S X R l b V R 5 c G U + P E l 0 Z W 1 Q Y X R o P l N l Y 3 R p b 2 4 x L y h E Y X R h K S U y M E 1 v b n R o b H k l M j B T d G F 0 c y 9 T b 3 V y Y 2 U 8 L 0 l 0 Z W 1 Q Y X R o P j w v S X R l b U x v Y 2 F 0 a W 9 u P j x T d G F i b G V F b n R y a W V z I C 8 + P C 9 J d G V t P j x J d G V t P j x J d G V t T G 9 j Y X R p b 2 4 + P E l 0 Z W 1 U e X B l P k Z v c m 1 1 b G E 8 L 0 l 0 Z W 1 U e X B l P j x J d G V t U G F 0 a D 5 T Z W N 0 a W 9 u M S 8 o R G F 0 Y S k l M j B N b 2 5 0 a G x 5 J T I w U 3 R h d H M v U H J v b W 9 0 Z W Q l M j B I Z W F k Z X J z P C 9 J d G V t U G F 0 a D 4 8 L 0 l 0 Z W 1 M b 2 N h d G l v b j 4 8 U 3 R h Y m x l R W 5 0 c m l l c y A v P j w v S X R l b T 4 8 S X R l b T 4 8 S X R l b U x v Y 2 F 0 a W 9 u P j x J d G V t V H l w Z T 5 G b 3 J t d W x h P C 9 J d G V t V H l w Z T 4 8 S X R l b V B h d G g + U 2 V j d G l v b j E v K E R h d G E p J T I w T W 9 u d G h s e S U y M F N 0 Y X R z L 1 J l b 3 J k Z X J l Z C U y M E N v b H V t b n M 8 L 0 l 0 Z W 1 Q Y X R o P j w v S X R l b U x v Y 2 F 0 a W 9 u P j x T d G F i b G V F b n R y a W V z I C 8 + P C 9 J d G V t P j x J d G V t P j x J d G V t T G 9 j Y X R p b 2 4 + P E l 0 Z W 1 U e X B l P k Z v c m 1 1 b G E 8 L 0 l 0 Z W 1 U e X B l P j x J d G V t U G F 0 a D 5 T Z W N 0 a W 9 u M S 8 o R G F 0 Y S k l M j B N b 2 5 0 a G x 5 J T I w U 3 R h d H M v U m V t b 3 Z l Z C U y M E N v b H V t b n M 8 L 0 l 0 Z W 1 Q Y X R o P j w v S X R l b U x v Y 2 F 0 a W 9 u P j x T d G F i b G V F b n R y a W V z I C 8 + P C 9 J d G V t P j x J d G V t P j x J d G V t T G 9 j Y X R p b 2 4 + P E l 0 Z W 1 U e X B l P k Z v c m 1 1 b G E 8 L 0 l 0 Z W 1 U e X B l P j x J d G V t U G F 0 a D 5 T Z W N 0 a W 9 u M S 8 o R G F 0 Y S k l M j B Q c m 9 k d W N 0 J T I w T W 9 u d G h s e S U y M F N 0 Y X R z P C 9 J d G V t U G F 0 a D 4 8 L 0 l 0 Z W 1 M b 2 N h d G l v b j 4 8 U 3 R h Y m x l R W 5 0 c m l l c z 4 8 R W 5 0 c n k g V H l w Z T 0 i S X N Q c m l 2 Y X R l I i B W Y W x 1 Z T 0 i b D A i I C 8 + P E V u d H J 5 I F R 5 c G U 9 I k Z p b G x F b m F i b G V k I i B W Y W x 1 Z T 0 i b D E i I C 8 + P E V u d H J 5 I F R 5 c G U 9 I l F 1 Z X J 5 S U Q i I F Z h b H V l P S J z Y m E 3 Y m Q 0 N 2 U t M j h k Y i 0 0 Z G I 3 L T g 5 N D I t Z j g x M T I 3 N z A x N D c 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E Y X R h X 1 9 Q c m 9 k d W N 0 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V y c m 9 y Q 2 9 k Z S I g V m F s d W U 9 I n N V b m t u b 3 d u I i A v P j x F b n R y e S B U e X B l P S J G a W x s Q 2 9 1 b n Q i I F Z h b H V l P S J s M T A 1 I i A v P j x F b n R y e S B U e X B l P S J G a W x s T G F z d F V w Z G F 0 Z W Q i I F Z h b H V l P S J k M j A y N S 0 w M y 0 x M l Q x O T o 1 O T o w N i 4 3 O T A z M T I x W i I g L z 4 8 R W 5 0 c n k g V H l w Z T 0 i R m l s b E N v b H V t b l R 5 c G V z I i B W Y W x 1 Z T 0 i c 0 J n W U d B d 1 V G Q l F V R i I g L z 4 8 R W 5 0 c n k g V H l w Z T 0 i R m l s b E N v b H V t b k 5 h b W V z I i B W Y W x 1 Z T 0 i c 1 s m c X V v d D t G a X N j Y W x Z Z W F y U X V h c n R l c i Z x d W 9 0 O y w m c X V v d D t Z Z W F y T W 9 u d G g m c X V v d D s s J n F 1 b 3 Q 7 U H J v Z H V j d E N h d G V n b 3 J 5 J n F 1 b 3 Q 7 L C Z x d W 9 0 O 0 N h c 2 h X Y W d l c n M o T S k m c X V v d D s s J n F 1 b 3 Q 7 Q 2 F z a F d h Z 2 V y c 0 1 v T S U m c X V v d D s s J n F 1 b 3 Q 7 Q 2 F z a F d h Z 2 V y c 0 1 h c m t l d F N o Y X J l J S Z x d W 9 0 O y w m c X V v d D t O Q U d H U i h N K S Z x d W 9 0 O y w m c X V v d D t O Q U d H U k 1 v T S U m c X V v d D s s J n F 1 b 3 Q 7 T k F H R 1 J N Y X J r Z X R T a G F y Z S U 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8 o R G F 0 Y S k g U H J v Z H V j d C B N b 2 5 0 a G x 5 I F N 0 Y X R z L 0 F 1 d G 9 S Z W 1 v d m V k Q 2 9 s d W 1 u c z E u e 0 Z p c 2 N h b F l l Y X J R d W F y d G V y L D B 9 J n F 1 b 3 Q 7 L C Z x d W 9 0 O 1 N l Y 3 R p b 2 4 x L y h E Y X R h K S B Q c m 9 k d W N 0 I E 1 v b n R o b H k g U 3 R h d H M v Q X V 0 b 1 J l b W 9 2 Z W R D b 2 x 1 b W 5 z M S 5 7 W W V h c k 1 v b n R o L D F 9 J n F 1 b 3 Q 7 L C Z x d W 9 0 O 1 N l Y 3 R p b 2 4 x L y h E Y X R h K S B Q c m 9 k d W N 0 I E 1 v b n R o b H k g U 3 R h d H M v Q X V 0 b 1 J l b W 9 2 Z W R D b 2 x 1 b W 5 z M S 5 7 U H J v Z H V j d E N h d G V n b 3 J 5 L D J 9 J n F 1 b 3 Q 7 L C Z x d W 9 0 O 1 N l Y 3 R p b 2 4 x L y h E Y X R h K S B Q c m 9 k d W N 0 I E 1 v b n R o b H k g U 3 R h d H M v Q X V 0 b 1 J l b W 9 2 Z W R D b 2 x 1 b W 5 z M S 5 7 Q 2 F z a F d h Z 2 V y c y h N K S w z f S Z x d W 9 0 O y w m c X V v d D t T Z W N 0 a W 9 u M S 8 o R G F 0 Y S k g U H J v Z H V j d C B N b 2 5 0 a G x 5 I F N 0 Y X R z L 0 F 1 d G 9 S Z W 1 v d m V k Q 2 9 s d W 1 u c z E u e 0 N h c 2 h X Y W d l c n N N b 0 0 l L D R 9 J n F 1 b 3 Q 7 L C Z x d W 9 0 O 1 N l Y 3 R p b 2 4 x L y h E Y X R h K S B Q c m 9 k d W N 0 I E 1 v b n R o b H k g U 3 R h d H M v Q X V 0 b 1 J l b W 9 2 Z W R D b 2 x 1 b W 5 z M S 5 7 Q 2 F z a F d h Z 2 V y c 0 1 h c m t l d F N o Y X J l J S w 1 f S Z x d W 9 0 O y w m c X V v d D t T Z W N 0 a W 9 u M S 8 o R G F 0 Y S k g U H J v Z H V j d C B N b 2 5 0 a G x 5 I F N 0 Y X R z L 0 F 1 d G 9 S Z W 1 v d m V k Q 2 9 s d W 1 u c z E u e 0 5 B R 0 d S K E 0 p L D Z 9 J n F 1 b 3 Q 7 L C Z x d W 9 0 O 1 N l Y 3 R p b 2 4 x L y h E Y X R h K S B Q c m 9 k d W N 0 I E 1 v b n R o b H k g U 3 R h d H M v Q X V 0 b 1 J l b W 9 2 Z W R D b 2 x 1 b W 5 z M S 5 7 T k F H R 1 J N b 0 0 l L D d 9 J n F 1 b 3 Q 7 L C Z x d W 9 0 O 1 N l Y 3 R p b 2 4 x L y h E Y X R h K S B Q c m 9 k d W N 0 I E 1 v b n R o b H k g U 3 R h d H M v Q X V 0 b 1 J l b W 9 2 Z W R D b 2 x 1 b W 5 z M S 5 7 T k F H R 1 J N Y X J r Z X R T a G F y Z S U s O H 0 m c X V v d D t d L C Z x d W 9 0 O 0 N v b H V t b k N v d W 5 0 J n F 1 b 3 Q 7 O j k s J n F 1 b 3 Q 7 S 2 V 5 Q 2 9 s d W 1 u T m F t Z X M m c X V v d D s 6 W 1 0 s J n F 1 b 3 Q 7 Q 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S Z W x h d G l v b n N o a X B J b m Z v J n F 1 b 3 Q 7 O l t d f S I g L z 4 8 R W 5 0 c n k g V H l w Z T 0 i Q W R k Z W R U b 0 R h d G F N b 2 R l b C I g V m F s d W U 9 I m w w I i A v P j w v U 3 R h Y m x l R W 5 0 c m l l c z 4 8 L 0 l 0 Z W 0 + P E l 0 Z W 0 + P E l 0 Z W 1 M b 2 N h d G l v b j 4 8 S X R l b V R 5 c G U + R m 9 y b X V s Y T w v S X R l b V R 5 c G U + P E l 0 Z W 1 Q Y X R o P l N l Y 3 R p b 2 4 x L y h E Y X R h K S U y M F B y b 2 R 1 Y 3 Q l M j B N b 2 5 0 a G x 5 J T I w U 3 R h d H M v U 2 9 1 c m N l P C 9 J d G V t U G F 0 a D 4 8 L 0 l 0 Z W 1 M b 2 N h d G l v b j 4 8 U 3 R h Y m x l R W 5 0 c m l l c y A v P j w v S X R l b T 4 8 S X R l b T 4 8 S X R l b U x v Y 2 F 0 a W 9 u P j x J d G V t V H l w Z T 5 G b 3 J t d W x h P C 9 J d G V t V H l w Z T 4 8 S X R l b V B h d G g + U 2 V j d G l v b j E v K E R h d G E p J T I w U H J v Z H V j d C U y M E 1 v b n R o b H k l M j B T d G F 0 c y 9 Q c m 9 t b 3 R l Z C U y M E h l Y W R l c n M 8 L 0 l 0 Z W 1 Q Y X R o P j w v S X R l b U x v Y 2 F 0 a W 9 u P j x T d G F i b G V F b n R y a W V z I C 8 + P C 9 J d G V t P j x J d G V t P j x J d G V t T G 9 j Y X R p b 2 4 + P E l 0 Z W 1 U e X B l P k Z v c m 1 1 b G E 8 L 0 l 0 Z W 1 U e X B l P j x J d G V t U G F 0 a D 5 T Z W N 0 a W 9 u M S 8 o R G F 0 Y S k l M j B Q c m 9 k d W N 0 J T I w T W 9 u d G h s e S U y M F N 0 Y X R z L 0 N o Y W 5 n Z W Q l M j B U e X B l P C 9 J d G V t U G F 0 a D 4 8 L 0 l 0 Z W 1 M b 2 N h d G l v b j 4 8 U 3 R h Y m x l R W 5 0 c m l l c y A v P j w v S X R l b T 4 8 S X R l b T 4 8 S X R l b U x v Y 2 F 0 a W 9 u P j x J d G V t V H l w Z T 5 G b 3 J t d W x h P C 9 J d G V t V H l w Z T 4 8 S X R l b V B h d G g + U 2 V j d G l v b j E v K E R h d G E p J T I w T W 9 u d G h s e S U y M F N 0 Y X R z L 0 N o Y W 5 n Z W Q l M j B U e X B l P C 9 J d G V t U G F 0 a D 4 8 L 0 l 0 Z W 1 M b 2 N h d G l v b j 4 8 U 3 R h Y m x l R W 5 0 c m l l c y A v P j w v S X R l b T 4 8 L 0 l 0 Z W 1 z P j w v T G 9 j Y W x Q Y W N r Y W d l T W V 0 Y W R h d G F G a W x l P h Y A A A B Q S w U G A A A A A A A A A A A A A A A A A A A A A A A A J g E A A A E A A A D Q j J 3 f A R X R E Y x 6 A M B P w p f r A Q A A A E Z T g l z D W B h B m B 1 E 8 1 m E 1 y Y A A A A A A g A A A A A A E G Y A A A A B A A A g A A A A a K K O J y a G A 3 a 4 L t E 1 t 5 f u H P s X s S C h T h I 7 k S Y t m h U 1 7 0 8 A A A A A D o A A A A A C A A A g A A A A s j f a z e 1 G V R C + h x g L G e S u t 5 Z N y r c P l x 2 K H 2 i c 1 / V 0 P Q V Q A A A A J N 0 z p L H T D k 2 I + c 5 c 2 q k p e a N 2 q t M o R G G / 4 i y E I u / x N G Z 3 i H A u q d / P i b Q p O d g 8 e p f 3 S y k / K / m N 7 C U n b i Z N 5 s n W N p / m e 5 D 5 t A Q p p P V A H 9 2 J H y d A A A A A 5 E q P + X 2 4 T B A a T o F X G m S X r o e 9 l l 9 K u d W y G m q r e L 2 d j W O c G Y b I + 0 5 p W m s f h z l Z r 8 S k M k y L A N l d D m E G Z R V a b i + 6 9 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1FA781-1B7C-469A-B25F-6BA67259A0D2}">
  <ds:schemaRefs>
    <ds:schemaRef ds:uri="http://schemas.microsoft.com/DataMashup"/>
  </ds:schemaRefs>
</ds:datastoreItem>
</file>

<file path=customXml/itemProps3.xml><?xml version="1.0" encoding="utf-8"?>
<ds:datastoreItem xmlns:ds="http://schemas.openxmlformats.org/officeDocument/2006/customXml" ds:itemID="{95AD2354-466F-41D1-96B0-BC6421A7EE0E}">
  <ds:schemaRefs>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43c25095-3754-4d1b-8407-560599d343b1"/>
    <ds:schemaRef ds:uri="a2168c87-fca8-4e83-94ee-1b5050c4642e"/>
    <ds:schemaRef ds:uri="http://schemas.microsoft.com/sharepoint/v3"/>
  </ds:schemaRefs>
</ds:datastoreItem>
</file>

<file path=customXml/itemProps4.xml><?xml version="1.0" encoding="utf-8"?>
<ds:datastoreItem xmlns:ds="http://schemas.openxmlformats.org/officeDocument/2006/customXml" ds:itemID="{21CEBC0D-EC94-4E80-8817-7C5E8384BB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2025-03-13T19:43:27Z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